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420" yWindow="1170" windowWidth="15480" windowHeight="11640"/>
  </bookViews>
  <sheets>
    <sheet name="Erklärung Basisdaten" sheetId="1" r:id="rId1"/>
    <sheet name="1 Produktion der Städte" sheetId="2" r:id="rId2"/>
    <sheet name="2 Preistabelle" sheetId="3" r:id="rId3"/>
    <sheet name="3 Schiffs- und Karrentabelle" sheetId="4" r:id="rId4"/>
    <sheet name="4 Reisezeiten" sheetId="5" r:id="rId5"/>
    <sheet name="5 Mittelmeer" sheetId="6" r:id="rId6"/>
    <sheet name="6 Produktionswerte der Betriebe" sheetId="7" r:id="rId7"/>
    <sheet name="7 Verbrauch und Produktion" sheetId="8" r:id="rId8"/>
    <sheet name="8 Verbrauchswerte Bevölkerung" sheetId="10" r:id="rId9"/>
    <sheet name="9 Verbrauchswerte Produktion" sheetId="11" r:id="rId10"/>
    <sheet name="10 Produktionswerte" sheetId="12" r:id="rId11"/>
    <sheet name="11 Planung Vollausbau" sheetId="9" r:id="rId12"/>
    <sheet name="12 Routenplanung Vollausb" sheetId="13" r:id="rId13"/>
    <sheet name="Druckversion für  Tabelle 1" sheetId="14" r:id="rId14"/>
    <sheet name="Druckversion für  Tabelle 2" sheetId="15" r:id="rId15"/>
    <sheet name="Druckversion für  Tabelle 4" sheetId="16" r:id="rId16"/>
    <sheet name="Druckversion für  Tabelle 5" sheetId="17" r:id="rId17"/>
    <sheet name="Druckversion Tabelle 6" sheetId="18" r:id="rId18"/>
    <sheet name="Druckversion Tabelle 8" sheetId="19" r:id="rId19"/>
    <sheet name="Druckversion Tabelle 9" sheetId="20" r:id="rId20"/>
    <sheet name="Druckversion Tabelle 10" sheetId="21" r:id="rId21"/>
  </sheets>
  <calcPr calcId="144525"/>
</workbook>
</file>

<file path=xl/calcChain.xml><?xml version="1.0" encoding="utf-8"?>
<calcChain xmlns="http://schemas.openxmlformats.org/spreadsheetml/2006/main">
  <c r="E7" i="12" l="1"/>
  <c r="F7" i="12"/>
  <c r="G7" i="12"/>
  <c r="H7" i="12"/>
  <c r="I7" i="12"/>
  <c r="J7" i="12"/>
  <c r="K7" i="12"/>
  <c r="L7" i="12"/>
  <c r="M7" i="12"/>
  <c r="N7" i="12"/>
  <c r="O7" i="12"/>
  <c r="P7" i="12"/>
  <c r="E8" i="12"/>
  <c r="F8" i="12"/>
  <c r="G8" i="12"/>
  <c r="H8" i="12"/>
  <c r="I8" i="12"/>
  <c r="J8" i="12"/>
  <c r="K8" i="12"/>
  <c r="L8" i="12"/>
  <c r="M8" i="12"/>
  <c r="N8" i="12"/>
  <c r="O8" i="12"/>
  <c r="P8" i="12"/>
  <c r="E9" i="12"/>
  <c r="F9" i="12"/>
  <c r="G9" i="12"/>
  <c r="H9" i="12"/>
  <c r="I9" i="12"/>
  <c r="J9" i="12"/>
  <c r="K9" i="12"/>
  <c r="L9" i="12"/>
  <c r="M9" i="12"/>
  <c r="N9" i="12"/>
  <c r="O9" i="12"/>
  <c r="P9" i="12"/>
  <c r="E10" i="12"/>
  <c r="F10" i="12"/>
  <c r="G10" i="12"/>
  <c r="H10" i="12"/>
  <c r="I10" i="12"/>
  <c r="J10" i="12"/>
  <c r="K10" i="12"/>
  <c r="L10" i="12"/>
  <c r="M10" i="12"/>
  <c r="N10" i="12"/>
  <c r="O10" i="12"/>
  <c r="P10" i="12"/>
  <c r="E11" i="12"/>
  <c r="F11" i="12"/>
  <c r="G11" i="12"/>
  <c r="H11" i="12"/>
  <c r="I11" i="12"/>
  <c r="J11" i="12"/>
  <c r="K11" i="12"/>
  <c r="L11" i="12"/>
  <c r="M11" i="12"/>
  <c r="N11" i="12"/>
  <c r="O11" i="12"/>
  <c r="P11" i="12"/>
  <c r="E12" i="12"/>
  <c r="F12" i="12"/>
  <c r="G12" i="12"/>
  <c r="H12" i="12"/>
  <c r="I12" i="12"/>
  <c r="J12" i="12"/>
  <c r="K12" i="12"/>
  <c r="L12" i="12"/>
  <c r="M12" i="12"/>
  <c r="N12" i="12"/>
  <c r="O12" i="12"/>
  <c r="P12" i="12"/>
  <c r="W60" i="9"/>
  <c r="F62" i="9"/>
  <c r="G62" i="9"/>
  <c r="H62" i="9"/>
  <c r="V62" i="9"/>
  <c r="W63" i="9"/>
  <c r="E65" i="9"/>
  <c r="F65" i="9"/>
  <c r="K65" i="9"/>
  <c r="L65" i="9"/>
  <c r="O65" i="9"/>
  <c r="W66" i="9"/>
  <c r="F68" i="9"/>
  <c r="G68" i="9"/>
  <c r="K68" i="9"/>
  <c r="L68" i="9"/>
  <c r="O68" i="9"/>
  <c r="W69" i="9"/>
  <c r="D71" i="9"/>
  <c r="G71" i="9"/>
  <c r="J71" i="9"/>
  <c r="T71" i="9"/>
  <c r="W72" i="9"/>
  <c r="D74" i="9"/>
  <c r="E74" i="9"/>
  <c r="H74" i="9"/>
  <c r="L74" i="9"/>
  <c r="V74" i="9"/>
  <c r="W75" i="9"/>
  <c r="F77" i="9"/>
  <c r="G77" i="9"/>
  <c r="K77" i="9"/>
  <c r="Q77" i="9"/>
  <c r="V77" i="9"/>
  <c r="W78" i="9"/>
  <c r="D80" i="9"/>
  <c r="F80" i="9"/>
  <c r="J80" i="9"/>
  <c r="Q80" i="9"/>
  <c r="S80" i="9"/>
  <c r="W81" i="9"/>
  <c r="D83" i="9"/>
  <c r="E83" i="9"/>
  <c r="K83" i="9"/>
  <c r="M83" i="9"/>
  <c r="T83" i="9"/>
  <c r="W84" i="9"/>
  <c r="F86" i="9"/>
  <c r="G86" i="9"/>
  <c r="I86" i="9"/>
  <c r="O86" i="9"/>
  <c r="Q86" i="9"/>
  <c r="W87" i="9"/>
  <c r="D89" i="9"/>
  <c r="F89" i="9"/>
  <c r="I89" i="9"/>
  <c r="L89" i="9"/>
  <c r="S89" i="9"/>
  <c r="W90" i="9"/>
  <c r="D92" i="9"/>
  <c r="E92" i="9"/>
  <c r="H92" i="9"/>
  <c r="O92" i="9"/>
  <c r="Q92" i="9"/>
  <c r="W93" i="9"/>
  <c r="F95" i="9"/>
  <c r="G95" i="9"/>
  <c r="J95" i="9"/>
  <c r="M95" i="9"/>
  <c r="T95" i="9"/>
  <c r="W96" i="9"/>
  <c r="E98" i="9"/>
  <c r="G98" i="9"/>
  <c r="K98" i="9"/>
  <c r="O98" i="9"/>
  <c r="W99" i="9"/>
  <c r="E101" i="9"/>
  <c r="F101" i="9"/>
  <c r="K101" i="9"/>
  <c r="S101" i="9"/>
  <c r="W102" i="9"/>
  <c r="D104" i="9"/>
  <c r="G104" i="9"/>
  <c r="J104" i="9"/>
  <c r="M104" i="9"/>
  <c r="S104" i="9"/>
  <c r="W105" i="9"/>
  <c r="E107" i="9"/>
  <c r="F107" i="9"/>
  <c r="K107" i="9"/>
  <c r="M107" i="9"/>
  <c r="N107" i="9"/>
  <c r="W108" i="9"/>
  <c r="D110" i="9"/>
  <c r="G110" i="9"/>
  <c r="I110" i="9"/>
  <c r="M110" i="9"/>
  <c r="N110" i="9"/>
  <c r="W111" i="9"/>
  <c r="E113" i="9"/>
  <c r="F113" i="9"/>
  <c r="H113" i="9"/>
  <c r="L113" i="9"/>
  <c r="N113" i="9"/>
  <c r="W114" i="9"/>
  <c r="D116" i="9"/>
  <c r="G116" i="9"/>
  <c r="I116" i="9"/>
  <c r="N116" i="9"/>
  <c r="Q116" i="9"/>
  <c r="W117" i="9"/>
  <c r="F119" i="9"/>
  <c r="G119" i="9"/>
  <c r="H119" i="9"/>
  <c r="L119" i="9"/>
  <c r="O119" i="9"/>
  <c r="W120" i="9"/>
  <c r="F122" i="9"/>
  <c r="G122" i="9"/>
  <c r="H122" i="9"/>
  <c r="M122" i="9"/>
  <c r="V122" i="9"/>
  <c r="W123" i="9"/>
  <c r="F125" i="9"/>
  <c r="G125" i="9"/>
  <c r="J125" i="9"/>
  <c r="V125" i="9"/>
  <c r="W126" i="9"/>
  <c r="E128" i="9"/>
  <c r="F128" i="9"/>
  <c r="K128" i="9"/>
  <c r="M128" i="9"/>
  <c r="U128" i="9"/>
  <c r="W129" i="9"/>
  <c r="E131" i="9"/>
  <c r="G131" i="9"/>
  <c r="H131" i="9"/>
  <c r="U131" i="9"/>
  <c r="W132" i="9"/>
  <c r="D134" i="9"/>
  <c r="E134" i="9"/>
  <c r="H134" i="9"/>
  <c r="R134" i="9"/>
  <c r="W135" i="9"/>
  <c r="E137" i="9"/>
  <c r="G137" i="9"/>
  <c r="H137" i="9"/>
  <c r="U137" i="9"/>
  <c r="W138" i="9"/>
  <c r="F140" i="9"/>
  <c r="G140" i="9"/>
  <c r="J140" i="9"/>
  <c r="L140" i="9"/>
  <c r="O140" i="9"/>
  <c r="W141" i="9"/>
  <c r="F143" i="9"/>
  <c r="G143" i="9"/>
  <c r="H143" i="9"/>
  <c r="U143" i="9"/>
  <c r="W144" i="9"/>
  <c r="D146" i="9"/>
  <c r="E146" i="9"/>
  <c r="I146" i="9"/>
  <c r="P146" i="9"/>
  <c r="Q146" i="9"/>
  <c r="W147" i="9"/>
  <c r="D149" i="9"/>
  <c r="E149" i="9"/>
  <c r="I149" i="9"/>
  <c r="Q149" i="9"/>
  <c r="R149" i="9"/>
  <c r="W150" i="9"/>
  <c r="D152" i="9"/>
  <c r="E152" i="9"/>
  <c r="I152" i="9"/>
  <c r="M152" i="9"/>
  <c r="P152" i="9"/>
  <c r="W153" i="9"/>
  <c r="D155" i="9"/>
  <c r="F155" i="9"/>
  <c r="I155" i="9"/>
  <c r="P155" i="9"/>
  <c r="Q155" i="9"/>
  <c r="W156" i="9"/>
  <c r="D158" i="9"/>
  <c r="E158" i="9"/>
  <c r="K158" i="9"/>
  <c r="M158" i="9"/>
  <c r="R158" i="9"/>
  <c r="W159" i="9"/>
  <c r="F161" i="9"/>
  <c r="G161" i="9"/>
  <c r="J161" i="9"/>
  <c r="L161" i="9"/>
  <c r="S161" i="9"/>
  <c r="W162" i="9"/>
  <c r="D164" i="9"/>
  <c r="G164" i="9"/>
  <c r="I164" i="9"/>
  <c r="M164" i="9"/>
  <c r="P164" i="9"/>
  <c r="W165" i="9"/>
  <c r="E167" i="9"/>
  <c r="G167" i="9"/>
  <c r="J167" i="9"/>
  <c r="R167" i="9"/>
  <c r="W168" i="9"/>
  <c r="D170" i="9"/>
  <c r="E170" i="9"/>
  <c r="J170" i="9"/>
  <c r="Q170" i="9"/>
  <c r="S170" i="9"/>
  <c r="W171" i="9"/>
  <c r="D173" i="9"/>
  <c r="E173" i="9"/>
  <c r="K173" i="9"/>
  <c r="L173" i="9"/>
  <c r="T173" i="9"/>
  <c r="W174" i="9"/>
  <c r="D176" i="9"/>
  <c r="F176" i="9"/>
  <c r="J176" i="9"/>
  <c r="L176" i="9"/>
  <c r="S176" i="9"/>
  <c r="W177" i="9"/>
  <c r="D179" i="9"/>
  <c r="E179" i="9"/>
  <c r="I179" i="9"/>
  <c r="Q179" i="9"/>
  <c r="T179" i="9"/>
  <c r="D181" i="9"/>
  <c r="E181" i="9"/>
  <c r="F181" i="9"/>
  <c r="G181" i="9"/>
  <c r="H181" i="9"/>
  <c r="I181" i="9"/>
  <c r="J181" i="9"/>
  <c r="K181" i="9"/>
  <c r="L181" i="9"/>
  <c r="M181" i="9"/>
  <c r="N181" i="9"/>
  <c r="O181" i="9"/>
  <c r="P181" i="9"/>
  <c r="Q181" i="9"/>
  <c r="R181" i="9"/>
  <c r="S181" i="9"/>
  <c r="T181" i="9"/>
  <c r="U181" i="9"/>
  <c r="V181" i="9"/>
  <c r="W181" i="9"/>
  <c r="D184" i="9"/>
  <c r="F184" i="9"/>
  <c r="H184" i="9"/>
  <c r="M184" i="9"/>
  <c r="N184" i="9"/>
  <c r="O184" i="9"/>
  <c r="P184" i="9"/>
  <c r="R184" i="9"/>
  <c r="T184" i="9"/>
  <c r="U184" i="9"/>
  <c r="V184" i="9"/>
  <c r="W185" i="9"/>
  <c r="W14" i="13"/>
  <c r="F16" i="13"/>
  <c r="G16" i="13"/>
  <c r="H16" i="13"/>
  <c r="U16" i="13"/>
  <c r="W17" i="13"/>
  <c r="D19" i="13"/>
  <c r="E19" i="13"/>
  <c r="I19" i="13"/>
  <c r="P19" i="13"/>
  <c r="Q19" i="13"/>
  <c r="W20" i="13"/>
  <c r="D22" i="13"/>
  <c r="F22" i="13"/>
  <c r="I22" i="13"/>
  <c r="P22" i="13"/>
  <c r="Q22" i="13"/>
  <c r="W23" i="13"/>
  <c r="D25" i="13"/>
  <c r="E25" i="13"/>
  <c r="I25" i="13"/>
  <c r="M25" i="13"/>
  <c r="P25" i="13"/>
  <c r="W26" i="13"/>
  <c r="D28" i="13"/>
  <c r="E28" i="13"/>
  <c r="I28" i="13"/>
  <c r="Q28" i="13"/>
  <c r="R28" i="13"/>
  <c r="I37" i="13"/>
  <c r="I38" i="13"/>
  <c r="AA38" i="13"/>
  <c r="AD38" i="13"/>
  <c r="AG38" i="13"/>
  <c r="AJ38" i="13"/>
  <c r="AM38" i="13"/>
  <c r="I39" i="13"/>
  <c r="AA39" i="13"/>
  <c r="AD39" i="13"/>
  <c r="AG39" i="13"/>
  <c r="AJ39" i="13"/>
  <c r="AM39" i="13"/>
  <c r="AA40" i="13"/>
  <c r="AD40" i="13"/>
  <c r="AG40" i="13"/>
  <c r="AJ40" i="13"/>
  <c r="AM40" i="13"/>
  <c r="I41" i="13"/>
  <c r="AA41" i="13"/>
  <c r="AD41" i="13"/>
  <c r="AG41" i="13"/>
  <c r="AJ41" i="13"/>
  <c r="AM41" i="13"/>
  <c r="I42" i="13"/>
  <c r="AA42" i="13"/>
  <c r="AD42" i="13"/>
  <c r="AG42" i="13"/>
  <c r="AJ42" i="13"/>
  <c r="AM42" i="13"/>
  <c r="AA43" i="13"/>
  <c r="AD43" i="13"/>
  <c r="AG43" i="13"/>
  <c r="AJ43" i="13"/>
  <c r="AM43" i="13"/>
  <c r="AA44" i="13"/>
  <c r="AD44" i="13"/>
  <c r="AG44" i="13"/>
  <c r="AJ44" i="13"/>
  <c r="AM44" i="13"/>
  <c r="I45" i="13"/>
  <c r="AA45" i="13"/>
  <c r="AD45" i="13"/>
  <c r="AG45" i="13"/>
  <c r="AJ45" i="13"/>
  <c r="AM45" i="13"/>
  <c r="I46" i="13"/>
  <c r="AA46" i="13"/>
  <c r="AD46" i="13"/>
  <c r="AG46" i="13"/>
  <c r="AJ46" i="13"/>
  <c r="AM46" i="13"/>
  <c r="AA47" i="13"/>
  <c r="AD47" i="13"/>
  <c r="AG47" i="13"/>
  <c r="AJ47" i="13"/>
  <c r="AM47" i="13"/>
  <c r="I48" i="13"/>
  <c r="AA48" i="13"/>
  <c r="AD48" i="13"/>
  <c r="AG48" i="13"/>
  <c r="AJ48" i="13"/>
  <c r="AM48" i="13"/>
  <c r="I49" i="13"/>
  <c r="AA49" i="13"/>
  <c r="AD49" i="13"/>
  <c r="AG49" i="13"/>
  <c r="AJ49" i="13"/>
  <c r="AM49" i="13"/>
  <c r="I50" i="13"/>
  <c r="AA50" i="13"/>
  <c r="AD50" i="13"/>
  <c r="AG50" i="13"/>
  <c r="AJ50" i="13"/>
  <c r="AM50" i="13"/>
  <c r="I51" i="13"/>
  <c r="AA51" i="13"/>
  <c r="AD51" i="13"/>
  <c r="AG51" i="13"/>
  <c r="AJ51" i="13"/>
  <c r="AM51" i="13"/>
  <c r="I52" i="13"/>
  <c r="AA52" i="13"/>
  <c r="AD52" i="13"/>
  <c r="AG52" i="13"/>
  <c r="AJ52" i="13"/>
  <c r="AM52" i="13"/>
  <c r="I53" i="13"/>
  <c r="AA53" i="13"/>
  <c r="AD53" i="13"/>
  <c r="AG53" i="13"/>
  <c r="AJ53" i="13"/>
  <c r="AM53" i="13"/>
  <c r="I54" i="13"/>
  <c r="AA54" i="13"/>
  <c r="AD54" i="13"/>
  <c r="AG54" i="13"/>
  <c r="AJ54" i="13"/>
  <c r="AM54" i="13"/>
  <c r="I55" i="13"/>
  <c r="AA55" i="13"/>
  <c r="AD55" i="13"/>
  <c r="AG55" i="13"/>
  <c r="AJ55" i="13"/>
  <c r="AM55" i="13"/>
  <c r="I56" i="13"/>
  <c r="AA56" i="13"/>
  <c r="AD56" i="13"/>
  <c r="AG56" i="13"/>
  <c r="AJ56" i="13"/>
  <c r="AM56" i="13"/>
  <c r="AA57" i="13"/>
  <c r="AD57" i="13"/>
  <c r="AG57" i="13"/>
  <c r="AJ57" i="13"/>
  <c r="AM57" i="13"/>
  <c r="AA61" i="13"/>
  <c r="AD61" i="13"/>
  <c r="AG61" i="13"/>
  <c r="AJ61" i="13"/>
  <c r="AM61" i="13"/>
  <c r="AD62" i="13"/>
  <c r="AG62" i="13"/>
  <c r="AJ62" i="13"/>
  <c r="AD63" i="13"/>
  <c r="AG63" i="13"/>
  <c r="AJ63" i="13"/>
  <c r="I76" i="13"/>
  <c r="S76" i="13"/>
  <c r="Y76" i="13"/>
  <c r="AA76" i="13"/>
  <c r="I77" i="13"/>
  <c r="S77" i="13"/>
  <c r="Y77" i="13"/>
  <c r="AA77" i="13"/>
  <c r="I78" i="13"/>
  <c r="S78" i="13"/>
  <c r="Y78" i="13"/>
  <c r="AA78" i="13"/>
  <c r="S79" i="13"/>
  <c r="Y79" i="13"/>
  <c r="AA79" i="13" s="1"/>
  <c r="I80" i="13"/>
  <c r="S80" i="13"/>
  <c r="Y80" i="13"/>
  <c r="AA80" i="13" s="1"/>
  <c r="I81" i="13"/>
  <c r="S81" i="13"/>
  <c r="Y81" i="13"/>
  <c r="AA81" i="13" s="1"/>
  <c r="S82" i="13"/>
  <c r="Y82" i="13"/>
  <c r="AA82" i="13"/>
  <c r="S83" i="13"/>
  <c r="Y83" i="13"/>
  <c r="AA83" i="13" s="1"/>
  <c r="I84" i="13"/>
  <c r="S84" i="13"/>
  <c r="Y84" i="13"/>
  <c r="AA84" i="13" s="1"/>
  <c r="I85" i="13"/>
  <c r="S85" i="13"/>
  <c r="Y85" i="13"/>
  <c r="AA85" i="13" s="1"/>
  <c r="S86" i="13"/>
  <c r="Y86" i="13"/>
  <c r="AA86" i="13"/>
  <c r="I87" i="13"/>
  <c r="S87" i="13"/>
  <c r="Y87" i="13"/>
  <c r="AA87" i="13"/>
  <c r="I88" i="13"/>
  <c r="S88" i="13"/>
  <c r="Y88" i="13"/>
  <c r="AA88" i="13"/>
  <c r="I89" i="13"/>
  <c r="S89" i="13"/>
  <c r="Y89" i="13"/>
  <c r="AA89" i="13"/>
  <c r="I90" i="13"/>
  <c r="S90" i="13"/>
  <c r="Y90" i="13"/>
  <c r="AA90" i="13"/>
  <c r="I91" i="13"/>
  <c r="S91" i="13"/>
  <c r="Y91" i="13"/>
  <c r="AA91" i="13"/>
  <c r="I92" i="13"/>
  <c r="S92" i="13"/>
  <c r="Y92" i="13"/>
  <c r="AA92" i="13"/>
  <c r="I93" i="13"/>
  <c r="S93" i="13"/>
  <c r="Y93" i="13"/>
  <c r="AA93" i="13"/>
  <c r="I94" i="13"/>
  <c r="S94" i="13"/>
  <c r="Y94" i="13"/>
  <c r="AA94" i="13"/>
  <c r="I95" i="13"/>
  <c r="S95" i="13"/>
  <c r="Y95" i="13"/>
  <c r="AA95" i="13"/>
  <c r="C96" i="13"/>
  <c r="K96" i="13"/>
  <c r="O96" i="13"/>
  <c r="S96" i="13"/>
  <c r="S98" i="13"/>
  <c r="P108" i="13"/>
  <c r="D8" i="8"/>
  <c r="E8" i="8" s="1"/>
  <c r="D9" i="8"/>
  <c r="E9" i="8"/>
  <c r="O9" i="8"/>
  <c r="P9" i="8"/>
  <c r="R9" i="8"/>
  <c r="S9" i="8"/>
  <c r="D10" i="8"/>
  <c r="E10" i="8"/>
  <c r="D11" i="8"/>
  <c r="E11" i="8" s="1"/>
  <c r="D12" i="8"/>
  <c r="E12" i="8"/>
  <c r="D13" i="8"/>
  <c r="E13" i="8" s="1"/>
  <c r="D14" i="8"/>
  <c r="E14" i="8"/>
  <c r="D15" i="8"/>
  <c r="E15" i="8" s="1"/>
  <c r="D16" i="8"/>
  <c r="E16" i="8" s="1"/>
  <c r="D17" i="8"/>
  <c r="E17" i="8"/>
  <c r="N17" i="8"/>
  <c r="N14" i="8" s="1"/>
  <c r="O14" i="8" s="1"/>
  <c r="P17" i="8"/>
  <c r="R17" i="8"/>
  <c r="S17" i="8"/>
  <c r="D18" i="8"/>
  <c r="E18" i="8"/>
  <c r="D19" i="8"/>
  <c r="E19" i="8"/>
  <c r="K19" i="8"/>
  <c r="K10" i="8" s="1"/>
  <c r="O10" i="8" s="1"/>
  <c r="O19" i="8"/>
  <c r="P19" i="8" s="1"/>
  <c r="R19" i="8"/>
  <c r="S19" i="8" s="1"/>
  <c r="D20" i="8"/>
  <c r="E20" i="8" s="1"/>
  <c r="F20" i="8"/>
  <c r="I20" i="8"/>
  <c r="O20" i="8"/>
  <c r="P20" i="8" s="1"/>
  <c r="R20" i="8"/>
  <c r="S20" i="8" s="1"/>
  <c r="D21" i="8"/>
  <c r="E21" i="8" s="1"/>
  <c r="G21" i="8"/>
  <c r="G18" i="8" s="1"/>
  <c r="O21" i="8"/>
  <c r="P21" i="8"/>
  <c r="R21" i="8"/>
  <c r="S21" i="8"/>
  <c r="D22" i="8"/>
  <c r="E22" i="8"/>
  <c r="O22" i="8"/>
  <c r="P22" i="8"/>
  <c r="R22" i="8"/>
  <c r="S22" i="8"/>
  <c r="D23" i="8"/>
  <c r="E23" i="8"/>
  <c r="M23" i="8"/>
  <c r="O23" i="8"/>
  <c r="P23" i="8" s="1"/>
  <c r="R23" i="8"/>
  <c r="S23" i="8" s="1"/>
  <c r="D24" i="8"/>
  <c r="E24" i="8" s="1"/>
  <c r="H24" i="8"/>
  <c r="H16" i="8" s="1"/>
  <c r="I24" i="8"/>
  <c r="I11" i="8" s="1"/>
  <c r="O11" i="8" s="1"/>
  <c r="O24" i="8"/>
  <c r="P24" i="8" s="1"/>
  <c r="R24" i="8"/>
  <c r="S24" i="8" s="1"/>
  <c r="D25" i="8"/>
  <c r="E25" i="8" s="1"/>
  <c r="F25" i="8"/>
  <c r="F15" i="8" s="1"/>
  <c r="O25" i="8"/>
  <c r="P25" i="8"/>
  <c r="R25" i="8"/>
  <c r="S25" i="8"/>
  <c r="D26" i="8"/>
  <c r="E26" i="8"/>
  <c r="O26" i="8"/>
  <c r="P26" i="8"/>
  <c r="R26" i="8"/>
  <c r="S26" i="8"/>
  <c r="D27" i="8"/>
  <c r="O27" i="8"/>
  <c r="R27" i="8" s="1"/>
  <c r="T29" i="8"/>
  <c r="T30" i="8"/>
  <c r="T31" i="8"/>
  <c r="D12" i="10"/>
  <c r="E12" i="10"/>
  <c r="F12" i="10"/>
  <c r="G12" i="10"/>
  <c r="H12" i="10"/>
  <c r="I12" i="10"/>
  <c r="J12" i="10"/>
  <c r="K12" i="10"/>
  <c r="D13" i="10"/>
  <c r="E13" i="10"/>
  <c r="F13" i="10"/>
  <c r="G13" i="10"/>
  <c r="H13" i="10"/>
  <c r="I13" i="10"/>
  <c r="J13" i="10"/>
  <c r="K13" i="10"/>
  <c r="D14" i="10"/>
  <c r="E14" i="10"/>
  <c r="F14" i="10"/>
  <c r="G14" i="10"/>
  <c r="H14" i="10"/>
  <c r="I14" i="10"/>
  <c r="J14" i="10"/>
  <c r="K14" i="10"/>
  <c r="D15" i="10"/>
  <c r="E15" i="10"/>
  <c r="F15" i="10"/>
  <c r="G15" i="10"/>
  <c r="H15" i="10"/>
  <c r="I15" i="10"/>
  <c r="J15" i="10"/>
  <c r="K15" i="10"/>
  <c r="D16" i="10"/>
  <c r="E16" i="10"/>
  <c r="F16" i="10"/>
  <c r="G16" i="10"/>
  <c r="H16" i="10"/>
  <c r="I16" i="10"/>
  <c r="J16" i="10"/>
  <c r="K16" i="10"/>
  <c r="D17" i="10"/>
  <c r="E17" i="10"/>
  <c r="F17" i="10"/>
  <c r="G17" i="10"/>
  <c r="H17" i="10"/>
  <c r="I17" i="10"/>
  <c r="J17" i="10"/>
  <c r="K17" i="10"/>
  <c r="D18" i="10"/>
  <c r="E18" i="10"/>
  <c r="F18" i="10"/>
  <c r="G18" i="10"/>
  <c r="H18" i="10"/>
  <c r="I18" i="10"/>
  <c r="J18" i="10"/>
  <c r="K18" i="10"/>
  <c r="D19" i="10"/>
  <c r="E19" i="10"/>
  <c r="F19" i="10"/>
  <c r="G19" i="10"/>
  <c r="H19" i="10"/>
  <c r="I19" i="10"/>
  <c r="J19" i="10"/>
  <c r="K19" i="10"/>
  <c r="D20" i="10"/>
  <c r="E20" i="10"/>
  <c r="F20" i="10"/>
  <c r="G20" i="10"/>
  <c r="H20" i="10"/>
  <c r="I20" i="10"/>
  <c r="J20" i="10"/>
  <c r="K20" i="10"/>
  <c r="D21" i="10"/>
  <c r="E21" i="10"/>
  <c r="F21" i="10"/>
  <c r="G21" i="10"/>
  <c r="H21" i="10"/>
  <c r="I21" i="10"/>
  <c r="J21" i="10"/>
  <c r="K21" i="10"/>
  <c r="D22" i="10"/>
  <c r="E22" i="10"/>
  <c r="F22" i="10"/>
  <c r="G22" i="10"/>
  <c r="H22" i="10"/>
  <c r="I22" i="10"/>
  <c r="J22" i="10"/>
  <c r="K22" i="10"/>
  <c r="D23" i="10"/>
  <c r="E23" i="10"/>
  <c r="F23" i="10"/>
  <c r="G23" i="10"/>
  <c r="H23" i="10"/>
  <c r="I23" i="10"/>
  <c r="J23" i="10"/>
  <c r="K23" i="10"/>
  <c r="D24" i="10"/>
  <c r="E24" i="10"/>
  <c r="F24" i="10"/>
  <c r="G24" i="10"/>
  <c r="H24" i="10"/>
  <c r="I24" i="10"/>
  <c r="J24" i="10"/>
  <c r="K24" i="10"/>
  <c r="D25" i="10"/>
  <c r="E25" i="10"/>
  <c r="F25" i="10"/>
  <c r="G25" i="10"/>
  <c r="H25" i="10"/>
  <c r="I25" i="10"/>
  <c r="J25" i="10"/>
  <c r="K25" i="10"/>
  <c r="D26" i="10"/>
  <c r="E26" i="10"/>
  <c r="E32" i="10" s="1"/>
  <c r="F26" i="10"/>
  <c r="G26" i="10"/>
  <c r="G32" i="10" s="1"/>
  <c r="H26" i="10"/>
  <c r="I26" i="10"/>
  <c r="I32" i="10" s="1"/>
  <c r="J26" i="10"/>
  <c r="K26" i="10"/>
  <c r="D27" i="10"/>
  <c r="E27" i="10"/>
  <c r="F27" i="10"/>
  <c r="G27" i="10"/>
  <c r="H27" i="10"/>
  <c r="I27" i="10"/>
  <c r="J27" i="10"/>
  <c r="K27" i="10"/>
  <c r="K32" i="10" s="1"/>
  <c r="D28" i="10"/>
  <c r="E28" i="10"/>
  <c r="F28" i="10"/>
  <c r="G28" i="10"/>
  <c r="H28" i="10"/>
  <c r="I28" i="10"/>
  <c r="J28" i="10"/>
  <c r="K28" i="10"/>
  <c r="D29" i="10"/>
  <c r="E29" i="10"/>
  <c r="F29" i="10"/>
  <c r="G29" i="10"/>
  <c r="H29" i="10"/>
  <c r="I29" i="10"/>
  <c r="J29" i="10"/>
  <c r="K29" i="10"/>
  <c r="D30" i="10"/>
  <c r="E30" i="10"/>
  <c r="F30" i="10"/>
  <c r="G30" i="10"/>
  <c r="H30" i="10"/>
  <c r="I30" i="10"/>
  <c r="J30" i="10"/>
  <c r="K30" i="10"/>
  <c r="D31" i="10"/>
  <c r="E31" i="10"/>
  <c r="F31" i="10"/>
  <c r="G31" i="10"/>
  <c r="H31" i="10"/>
  <c r="I31" i="10"/>
  <c r="J31" i="10"/>
  <c r="K31" i="10"/>
  <c r="F32" i="10"/>
  <c r="H32" i="10"/>
  <c r="J32" i="10"/>
  <c r="C56" i="10"/>
  <c r="D56" i="10"/>
  <c r="E56" i="10"/>
  <c r="F56" i="10"/>
  <c r="G56" i="10"/>
  <c r="H56" i="10"/>
  <c r="C57" i="10"/>
  <c r="D57" i="10"/>
  <c r="E57" i="10"/>
  <c r="F57" i="10"/>
  <c r="G57" i="10"/>
  <c r="H57" i="10"/>
  <c r="C58" i="10"/>
  <c r="D58" i="10"/>
  <c r="E58" i="10"/>
  <c r="F58" i="10"/>
  <c r="G58" i="10"/>
  <c r="H58" i="10"/>
  <c r="C59" i="10"/>
  <c r="D59" i="10"/>
  <c r="E59" i="10"/>
  <c r="F59" i="10"/>
  <c r="G59" i="10"/>
  <c r="H59" i="10"/>
  <c r="C60" i="10"/>
  <c r="D60" i="10"/>
  <c r="E60" i="10"/>
  <c r="F60" i="10"/>
  <c r="G60" i="10"/>
  <c r="H60" i="10"/>
  <c r="C61" i="10"/>
  <c r="D61" i="10"/>
  <c r="E61" i="10"/>
  <c r="F61" i="10"/>
  <c r="G61" i="10"/>
  <c r="H61" i="10"/>
  <c r="C62" i="10"/>
  <c r="D62" i="10"/>
  <c r="E62" i="10"/>
  <c r="F62" i="10"/>
  <c r="G62" i="10"/>
  <c r="H62" i="10"/>
  <c r="C63" i="10"/>
  <c r="D63" i="10"/>
  <c r="E63" i="10"/>
  <c r="F63" i="10"/>
  <c r="G63" i="10"/>
  <c r="H63" i="10"/>
  <c r="C64" i="10"/>
  <c r="D64" i="10"/>
  <c r="E64" i="10"/>
  <c r="F64" i="10"/>
  <c r="G64" i="10"/>
  <c r="H64" i="10"/>
  <c r="C65" i="10"/>
  <c r="D65" i="10"/>
  <c r="E65" i="10"/>
  <c r="F65" i="10"/>
  <c r="G65" i="10"/>
  <c r="H65" i="10"/>
  <c r="C66" i="10"/>
  <c r="D66" i="10"/>
  <c r="E66" i="10"/>
  <c r="F66" i="10"/>
  <c r="G66" i="10"/>
  <c r="H66" i="10"/>
  <c r="C67" i="10"/>
  <c r="D67" i="10"/>
  <c r="E67" i="10"/>
  <c r="F67" i="10"/>
  <c r="G67" i="10"/>
  <c r="H67" i="10"/>
  <c r="C68" i="10"/>
  <c r="D68" i="10"/>
  <c r="E68" i="10"/>
  <c r="F68" i="10"/>
  <c r="G68" i="10"/>
  <c r="H68" i="10"/>
  <c r="C69" i="10"/>
  <c r="D69" i="10"/>
  <c r="E69" i="10"/>
  <c r="F69" i="10"/>
  <c r="G69" i="10"/>
  <c r="H69" i="10"/>
  <c r="C70" i="10"/>
  <c r="D70" i="10"/>
  <c r="E70" i="10"/>
  <c r="F70" i="10"/>
  <c r="G70" i="10"/>
  <c r="H70" i="10"/>
  <c r="C71" i="10"/>
  <c r="D71" i="10"/>
  <c r="E71" i="10"/>
  <c r="F71" i="10"/>
  <c r="G71" i="10"/>
  <c r="H71" i="10"/>
  <c r="C72" i="10"/>
  <c r="D72" i="10"/>
  <c r="E72" i="10"/>
  <c r="F72" i="10"/>
  <c r="G72" i="10"/>
  <c r="H72" i="10"/>
  <c r="C73" i="10"/>
  <c r="D73" i="10"/>
  <c r="E73" i="10"/>
  <c r="F73" i="10"/>
  <c r="G73" i="10"/>
  <c r="H73" i="10"/>
  <c r="C74" i="10"/>
  <c r="D74" i="10"/>
  <c r="E74" i="10"/>
  <c r="F74" i="10"/>
  <c r="G74" i="10"/>
  <c r="H74" i="10"/>
  <c r="C75" i="10"/>
  <c r="D75" i="10"/>
  <c r="E75" i="10"/>
  <c r="F75" i="10"/>
  <c r="G75" i="10"/>
  <c r="H75" i="10"/>
  <c r="C76" i="10"/>
  <c r="D76" i="10"/>
  <c r="E76" i="10"/>
  <c r="F76" i="10"/>
  <c r="G76" i="10"/>
  <c r="H76" i="10"/>
  <c r="I76" i="10"/>
  <c r="D12" i="11"/>
  <c r="E12" i="11"/>
  <c r="F12" i="11"/>
  <c r="G12" i="11"/>
  <c r="H12" i="11"/>
  <c r="I12" i="11"/>
  <c r="J12" i="11"/>
  <c r="K12" i="11"/>
  <c r="L12" i="11"/>
  <c r="M12" i="11"/>
  <c r="N12" i="11"/>
  <c r="O12" i="11"/>
  <c r="D14" i="11"/>
  <c r="E14" i="11"/>
  <c r="F14" i="11"/>
  <c r="G14" i="11"/>
  <c r="H14" i="11"/>
  <c r="I14" i="11"/>
  <c r="J14" i="11"/>
  <c r="K14" i="11"/>
  <c r="L14" i="11"/>
  <c r="M14" i="11"/>
  <c r="N14" i="11"/>
  <c r="O14" i="11"/>
  <c r="D15" i="11"/>
  <c r="E15" i="11"/>
  <c r="F15" i="11"/>
  <c r="G15" i="11"/>
  <c r="H15" i="11"/>
  <c r="I15" i="11"/>
  <c r="J15" i="11"/>
  <c r="K15" i="11"/>
  <c r="L15" i="11"/>
  <c r="M15" i="11"/>
  <c r="N15" i="11"/>
  <c r="O15" i="11"/>
  <c r="D17" i="11"/>
  <c r="E17" i="11"/>
  <c r="F17" i="11"/>
  <c r="G17" i="11"/>
  <c r="H17" i="11"/>
  <c r="I17" i="11"/>
  <c r="J17" i="11"/>
  <c r="K17" i="11"/>
  <c r="L17" i="11"/>
  <c r="M17" i="11"/>
  <c r="N17" i="11"/>
  <c r="O17" i="11"/>
  <c r="D19" i="11"/>
  <c r="E19" i="11"/>
  <c r="F19" i="11"/>
  <c r="G19" i="11"/>
  <c r="H19" i="11"/>
  <c r="I19" i="11"/>
  <c r="J19" i="11"/>
  <c r="K19" i="11"/>
  <c r="L19" i="11"/>
  <c r="M19" i="11"/>
  <c r="N19" i="11"/>
  <c r="O19" i="11"/>
  <c r="D21" i="11"/>
  <c r="E21" i="11"/>
  <c r="F21" i="11"/>
  <c r="G21" i="11"/>
  <c r="H21" i="11"/>
  <c r="I21" i="11"/>
  <c r="J21" i="11"/>
  <c r="K21" i="11"/>
  <c r="L21" i="11"/>
  <c r="M21" i="11"/>
  <c r="N21" i="11"/>
  <c r="O21" i="11"/>
  <c r="D23" i="11"/>
  <c r="E23" i="11"/>
  <c r="F23" i="11"/>
  <c r="G23" i="11"/>
  <c r="H23" i="11"/>
  <c r="I23" i="11"/>
  <c r="J23" i="11"/>
  <c r="K23" i="11"/>
  <c r="L23" i="11"/>
  <c r="M23" i="11"/>
  <c r="N23" i="11"/>
  <c r="O23" i="11"/>
  <c r="D24" i="11"/>
  <c r="E24" i="11"/>
  <c r="F24" i="11"/>
  <c r="G24" i="11"/>
  <c r="H24" i="11"/>
  <c r="I24" i="11"/>
  <c r="J24" i="11"/>
  <c r="K24" i="11"/>
  <c r="L24" i="11"/>
  <c r="M24" i="11"/>
  <c r="N24" i="11"/>
  <c r="O24" i="11"/>
  <c r="D26" i="11"/>
  <c r="E26" i="11"/>
  <c r="F26" i="11"/>
  <c r="G26" i="11"/>
  <c r="H26" i="11"/>
  <c r="I26" i="11"/>
  <c r="J26" i="11"/>
  <c r="K26" i="11"/>
  <c r="L26" i="11"/>
  <c r="M26" i="11"/>
  <c r="N26" i="11"/>
  <c r="O26" i="11"/>
  <c r="D28" i="11"/>
  <c r="E28" i="11"/>
  <c r="F28" i="11"/>
  <c r="G28" i="11"/>
  <c r="H28" i="11"/>
  <c r="I28" i="11"/>
  <c r="J28" i="11"/>
  <c r="K28" i="11"/>
  <c r="L28" i="11"/>
  <c r="M28" i="11"/>
  <c r="N28" i="11"/>
  <c r="O28" i="11"/>
  <c r="D30" i="11"/>
  <c r="E30" i="11"/>
  <c r="F30" i="11"/>
  <c r="G30" i="11"/>
  <c r="H30" i="11"/>
  <c r="I30" i="11"/>
  <c r="J30" i="11"/>
  <c r="K30" i="11"/>
  <c r="L30" i="11"/>
  <c r="M30" i="11"/>
  <c r="N30" i="11"/>
  <c r="O30" i="11"/>
  <c r="D31" i="11"/>
  <c r="E31" i="11"/>
  <c r="F31" i="11"/>
  <c r="G31" i="11"/>
  <c r="H31" i="11"/>
  <c r="I31" i="11"/>
  <c r="J31" i="11"/>
  <c r="K31" i="11"/>
  <c r="L31" i="11"/>
  <c r="M31" i="11"/>
  <c r="N31" i="11"/>
  <c r="O31" i="11"/>
  <c r="D33" i="11"/>
  <c r="E33" i="11"/>
  <c r="F33" i="11"/>
  <c r="G33" i="11"/>
  <c r="H33" i="11"/>
  <c r="I33" i="11"/>
  <c r="J33" i="11"/>
  <c r="K33" i="11"/>
  <c r="L33" i="11"/>
  <c r="M33" i="11"/>
  <c r="N33" i="11"/>
  <c r="O33" i="11"/>
  <c r="D4" i="21"/>
  <c r="E4" i="21"/>
  <c r="F4" i="21"/>
  <c r="G4" i="21"/>
  <c r="H4" i="21"/>
  <c r="I4" i="21"/>
  <c r="J4" i="21"/>
  <c r="K4" i="21"/>
  <c r="L4" i="21"/>
  <c r="M4" i="21"/>
  <c r="N4" i="21"/>
  <c r="O4" i="21"/>
  <c r="D5" i="21"/>
  <c r="E5" i="21"/>
  <c r="F5" i="21"/>
  <c r="G5" i="21"/>
  <c r="H5" i="21"/>
  <c r="I5" i="21"/>
  <c r="J5" i="21"/>
  <c r="K5" i="21"/>
  <c r="L5" i="21"/>
  <c r="M5" i="21"/>
  <c r="N5" i="21"/>
  <c r="O5" i="21"/>
  <c r="D6" i="21"/>
  <c r="E6" i="21"/>
  <c r="F6" i="21"/>
  <c r="G6" i="21"/>
  <c r="H6" i="21"/>
  <c r="I6" i="21"/>
  <c r="J6" i="21"/>
  <c r="K6" i="21"/>
  <c r="L6" i="21"/>
  <c r="M6" i="21"/>
  <c r="N6" i="21"/>
  <c r="O6" i="21"/>
  <c r="D7" i="21"/>
  <c r="E7" i="21"/>
  <c r="F7" i="21"/>
  <c r="G7" i="21"/>
  <c r="H7" i="21"/>
  <c r="I7" i="21"/>
  <c r="J7" i="21"/>
  <c r="K7" i="21"/>
  <c r="L7" i="21"/>
  <c r="M7" i="21"/>
  <c r="N7" i="21"/>
  <c r="O7" i="21"/>
  <c r="D8" i="21"/>
  <c r="E8" i="21"/>
  <c r="F8" i="21"/>
  <c r="G8" i="21"/>
  <c r="H8" i="21"/>
  <c r="I8" i="21"/>
  <c r="J8" i="21"/>
  <c r="K8" i="21"/>
  <c r="L8" i="21"/>
  <c r="M8" i="21"/>
  <c r="N8" i="21"/>
  <c r="O8" i="21"/>
  <c r="D9" i="21"/>
  <c r="E9" i="21"/>
  <c r="F9" i="21"/>
  <c r="G9" i="21"/>
  <c r="H9" i="21"/>
  <c r="I9" i="21"/>
  <c r="J9" i="21"/>
  <c r="K9" i="21"/>
  <c r="L9" i="21"/>
  <c r="M9" i="21"/>
  <c r="N9" i="21"/>
  <c r="O9" i="21"/>
  <c r="C4" i="19"/>
  <c r="D4" i="19"/>
  <c r="E4" i="19"/>
  <c r="F4" i="19"/>
  <c r="G4" i="19"/>
  <c r="H4" i="19"/>
  <c r="I4" i="19"/>
  <c r="J4" i="19"/>
  <c r="C5" i="19"/>
  <c r="D5" i="19"/>
  <c r="E5" i="19"/>
  <c r="F5" i="19"/>
  <c r="G5" i="19"/>
  <c r="H5" i="19"/>
  <c r="I5" i="19"/>
  <c r="J5" i="19"/>
  <c r="C6" i="19"/>
  <c r="D6" i="19"/>
  <c r="E6" i="19"/>
  <c r="F6" i="19"/>
  <c r="G6" i="19"/>
  <c r="H6" i="19"/>
  <c r="I6" i="19"/>
  <c r="J6" i="19"/>
  <c r="C7" i="19"/>
  <c r="D7" i="19"/>
  <c r="E7" i="19"/>
  <c r="F7" i="19"/>
  <c r="G7" i="19"/>
  <c r="H7" i="19"/>
  <c r="I7" i="19"/>
  <c r="J7" i="19"/>
  <c r="C8" i="19"/>
  <c r="D8" i="19"/>
  <c r="E8" i="19"/>
  <c r="F8" i="19"/>
  <c r="G8" i="19"/>
  <c r="H8" i="19"/>
  <c r="I8" i="19"/>
  <c r="J8" i="19"/>
  <c r="C9" i="19"/>
  <c r="D9" i="19"/>
  <c r="E9" i="19"/>
  <c r="F9" i="19"/>
  <c r="G9" i="19"/>
  <c r="H9" i="19"/>
  <c r="I9" i="19"/>
  <c r="J9" i="19"/>
  <c r="C10" i="19"/>
  <c r="D10" i="19"/>
  <c r="E10" i="19"/>
  <c r="F10" i="19"/>
  <c r="G10" i="19"/>
  <c r="H10" i="19"/>
  <c r="I10" i="19"/>
  <c r="J10" i="19"/>
  <c r="C11" i="19"/>
  <c r="D11" i="19"/>
  <c r="E11" i="19"/>
  <c r="F11" i="19"/>
  <c r="G11" i="19"/>
  <c r="H11" i="19"/>
  <c r="I11" i="19"/>
  <c r="J11" i="19"/>
  <c r="C12" i="19"/>
  <c r="D12" i="19"/>
  <c r="E12" i="19"/>
  <c r="F12" i="19"/>
  <c r="G12" i="19"/>
  <c r="H12" i="19"/>
  <c r="I12" i="19"/>
  <c r="J12" i="19"/>
  <c r="C13" i="19"/>
  <c r="D13" i="19"/>
  <c r="E13" i="19"/>
  <c r="F13" i="19"/>
  <c r="G13" i="19"/>
  <c r="H13" i="19"/>
  <c r="I13" i="19"/>
  <c r="J13" i="19"/>
  <c r="C14" i="19"/>
  <c r="D14" i="19"/>
  <c r="D24" i="19" s="1"/>
  <c r="E14" i="19"/>
  <c r="F14" i="19"/>
  <c r="F24" i="19" s="1"/>
  <c r="G14" i="19"/>
  <c r="H14" i="19"/>
  <c r="H24" i="19" s="1"/>
  <c r="I14" i="19"/>
  <c r="J14" i="19"/>
  <c r="J24" i="19" s="1"/>
  <c r="C15" i="19"/>
  <c r="D15" i="19"/>
  <c r="E15" i="19"/>
  <c r="F15" i="19"/>
  <c r="G15" i="19"/>
  <c r="H15" i="19"/>
  <c r="I15" i="19"/>
  <c r="J15" i="19"/>
  <c r="C16" i="19"/>
  <c r="D16" i="19"/>
  <c r="E16" i="19"/>
  <c r="F16" i="19"/>
  <c r="G16" i="19"/>
  <c r="H16" i="19"/>
  <c r="I16" i="19"/>
  <c r="J16" i="19"/>
  <c r="C17" i="19"/>
  <c r="D17" i="19"/>
  <c r="E17" i="19"/>
  <c r="F17" i="19"/>
  <c r="G17" i="19"/>
  <c r="H17" i="19"/>
  <c r="I17" i="19"/>
  <c r="J17" i="19"/>
  <c r="C18" i="19"/>
  <c r="D18" i="19"/>
  <c r="E18" i="19"/>
  <c r="F18" i="19"/>
  <c r="G18" i="19"/>
  <c r="H18" i="19"/>
  <c r="I18" i="19"/>
  <c r="J18" i="19"/>
  <c r="C19" i="19"/>
  <c r="D19" i="19"/>
  <c r="E19" i="19"/>
  <c r="F19" i="19"/>
  <c r="G19" i="19"/>
  <c r="H19" i="19"/>
  <c r="I19" i="19"/>
  <c r="J19" i="19"/>
  <c r="C20" i="19"/>
  <c r="D20" i="19"/>
  <c r="E20" i="19"/>
  <c r="F20" i="19"/>
  <c r="G20" i="19"/>
  <c r="H20" i="19"/>
  <c r="I20" i="19"/>
  <c r="J20" i="19"/>
  <c r="C21" i="19"/>
  <c r="D21" i="19"/>
  <c r="E21" i="19"/>
  <c r="F21" i="19"/>
  <c r="G21" i="19"/>
  <c r="H21" i="19"/>
  <c r="I21" i="19"/>
  <c r="J21" i="19"/>
  <c r="C22" i="19"/>
  <c r="D22" i="19"/>
  <c r="E22" i="19"/>
  <c r="F22" i="19"/>
  <c r="G22" i="19"/>
  <c r="H22" i="19"/>
  <c r="I22" i="19"/>
  <c r="J22" i="19"/>
  <c r="C23" i="19"/>
  <c r="D23" i="19"/>
  <c r="E23" i="19"/>
  <c r="F23" i="19"/>
  <c r="G23" i="19"/>
  <c r="H23" i="19"/>
  <c r="I23" i="19"/>
  <c r="J23" i="19"/>
  <c r="E24" i="19"/>
  <c r="G24" i="19"/>
  <c r="I24" i="19"/>
  <c r="B37" i="19"/>
  <c r="C37" i="19"/>
  <c r="D37" i="19"/>
  <c r="E37" i="19"/>
  <c r="F37" i="19"/>
  <c r="G37" i="19"/>
  <c r="B38" i="19"/>
  <c r="C38" i="19"/>
  <c r="D38" i="19"/>
  <c r="E38" i="19"/>
  <c r="F38" i="19"/>
  <c r="G38" i="19"/>
  <c r="B39" i="19"/>
  <c r="C39" i="19"/>
  <c r="D39" i="19"/>
  <c r="E39" i="19"/>
  <c r="F39" i="19"/>
  <c r="G39" i="19"/>
  <c r="B40" i="19"/>
  <c r="C40" i="19"/>
  <c r="D40" i="19"/>
  <c r="E40" i="19"/>
  <c r="F40" i="19"/>
  <c r="G40" i="19"/>
  <c r="B41" i="19"/>
  <c r="C41" i="19"/>
  <c r="D41" i="19"/>
  <c r="E41" i="19"/>
  <c r="F41" i="19"/>
  <c r="G41" i="19"/>
  <c r="B42" i="19"/>
  <c r="C42" i="19"/>
  <c r="D42" i="19"/>
  <c r="E42" i="19"/>
  <c r="F42" i="19"/>
  <c r="G42" i="19"/>
  <c r="B43" i="19"/>
  <c r="C43" i="19"/>
  <c r="D43" i="19"/>
  <c r="E43" i="19"/>
  <c r="F43" i="19"/>
  <c r="G43" i="19"/>
  <c r="B44" i="19"/>
  <c r="C44" i="19"/>
  <c r="D44" i="19"/>
  <c r="E44" i="19"/>
  <c r="F44" i="19"/>
  <c r="G44" i="19"/>
  <c r="B45" i="19"/>
  <c r="C45" i="19"/>
  <c r="D45" i="19"/>
  <c r="E45" i="19"/>
  <c r="F45" i="19"/>
  <c r="G45" i="19"/>
  <c r="B46" i="19"/>
  <c r="C46" i="19"/>
  <c r="D46" i="19"/>
  <c r="E46" i="19"/>
  <c r="F46" i="19"/>
  <c r="G46" i="19"/>
  <c r="B47" i="19"/>
  <c r="C47" i="19"/>
  <c r="D47" i="19"/>
  <c r="E47" i="19"/>
  <c r="F47" i="19"/>
  <c r="G47" i="19"/>
  <c r="B48" i="19"/>
  <c r="C48" i="19"/>
  <c r="D48" i="19"/>
  <c r="E48" i="19"/>
  <c r="F48" i="19"/>
  <c r="G48" i="19"/>
  <c r="B49" i="19"/>
  <c r="C49" i="19"/>
  <c r="D49" i="19"/>
  <c r="E49" i="19"/>
  <c r="F49" i="19"/>
  <c r="G49" i="19"/>
  <c r="B50" i="19"/>
  <c r="C50" i="19"/>
  <c r="D50" i="19"/>
  <c r="E50" i="19"/>
  <c r="F50" i="19"/>
  <c r="G50" i="19"/>
  <c r="B51" i="19"/>
  <c r="C51" i="19"/>
  <c r="D51" i="19"/>
  <c r="E51" i="19"/>
  <c r="F51" i="19"/>
  <c r="G51" i="19"/>
  <c r="B52" i="19"/>
  <c r="C52" i="19"/>
  <c r="D52" i="19"/>
  <c r="E52" i="19"/>
  <c r="F52" i="19"/>
  <c r="G52" i="19"/>
  <c r="B53" i="19"/>
  <c r="C53" i="19"/>
  <c r="D53" i="19"/>
  <c r="E53" i="19"/>
  <c r="F53" i="19"/>
  <c r="G53" i="19"/>
  <c r="B54" i="19"/>
  <c r="C54" i="19"/>
  <c r="D54" i="19"/>
  <c r="E54" i="19"/>
  <c r="F54" i="19"/>
  <c r="G54" i="19"/>
  <c r="B55" i="19"/>
  <c r="C55" i="19"/>
  <c r="D55" i="19"/>
  <c r="E55" i="19"/>
  <c r="F55" i="19"/>
  <c r="G55" i="19"/>
  <c r="B56" i="19"/>
  <c r="C56" i="19"/>
  <c r="D56" i="19"/>
  <c r="E56" i="19"/>
  <c r="F56" i="19"/>
  <c r="G56" i="19"/>
  <c r="B57" i="19"/>
  <c r="C57" i="19"/>
  <c r="D57" i="19"/>
  <c r="E57" i="19"/>
  <c r="F57" i="19"/>
  <c r="G57" i="19"/>
  <c r="H57" i="19"/>
  <c r="C4" i="20"/>
  <c r="D4" i="20"/>
  <c r="E4" i="20"/>
  <c r="F4" i="20"/>
  <c r="G4" i="20"/>
  <c r="H4" i="20"/>
  <c r="I4" i="20"/>
  <c r="J4" i="20"/>
  <c r="K4" i="20"/>
  <c r="L4" i="20"/>
  <c r="M4" i="20"/>
  <c r="N4" i="20"/>
  <c r="C6" i="20"/>
  <c r="D6" i="20"/>
  <c r="E6" i="20"/>
  <c r="F6" i="20"/>
  <c r="G6" i="20"/>
  <c r="H6" i="20"/>
  <c r="I6" i="20"/>
  <c r="J6" i="20"/>
  <c r="K6" i="20"/>
  <c r="L6" i="20"/>
  <c r="M6" i="20"/>
  <c r="N6" i="20"/>
  <c r="C7" i="20"/>
  <c r="D7" i="20"/>
  <c r="E7" i="20"/>
  <c r="F7" i="20"/>
  <c r="G7" i="20"/>
  <c r="H7" i="20"/>
  <c r="I7" i="20"/>
  <c r="J7" i="20"/>
  <c r="K7" i="20"/>
  <c r="L7" i="20"/>
  <c r="M7" i="20"/>
  <c r="N7" i="20"/>
  <c r="C9" i="20"/>
  <c r="D9" i="20"/>
  <c r="E9" i="20"/>
  <c r="F9" i="20"/>
  <c r="G9" i="20"/>
  <c r="H9" i="20"/>
  <c r="I9" i="20"/>
  <c r="J9" i="20"/>
  <c r="K9" i="20"/>
  <c r="L9" i="20"/>
  <c r="M9" i="20"/>
  <c r="N9" i="20"/>
  <c r="C11" i="20"/>
  <c r="D11" i="20"/>
  <c r="E11" i="20"/>
  <c r="F11" i="20"/>
  <c r="G11" i="20"/>
  <c r="H11" i="20"/>
  <c r="I11" i="20"/>
  <c r="J11" i="20"/>
  <c r="K11" i="20"/>
  <c r="L11" i="20"/>
  <c r="M11" i="20"/>
  <c r="N11" i="20"/>
  <c r="C13" i="20"/>
  <c r="D13" i="20"/>
  <c r="E13" i="20"/>
  <c r="F13" i="20"/>
  <c r="G13" i="20"/>
  <c r="H13" i="20"/>
  <c r="I13" i="20"/>
  <c r="J13" i="20"/>
  <c r="K13" i="20"/>
  <c r="L13" i="20"/>
  <c r="M13" i="20"/>
  <c r="N13" i="20"/>
  <c r="C15" i="20"/>
  <c r="D15" i="20"/>
  <c r="E15" i="20"/>
  <c r="F15" i="20"/>
  <c r="G15" i="20"/>
  <c r="H15" i="20"/>
  <c r="I15" i="20"/>
  <c r="J15" i="20"/>
  <c r="K15" i="20"/>
  <c r="L15" i="20"/>
  <c r="M15" i="20"/>
  <c r="N15" i="20"/>
  <c r="C16" i="20"/>
  <c r="D16" i="20"/>
  <c r="E16" i="20"/>
  <c r="F16" i="20"/>
  <c r="G16" i="20"/>
  <c r="H16" i="20"/>
  <c r="I16" i="20"/>
  <c r="J16" i="20"/>
  <c r="K16" i="20"/>
  <c r="L16" i="20"/>
  <c r="M16" i="20"/>
  <c r="N16" i="20"/>
  <c r="C18" i="20"/>
  <c r="D18" i="20"/>
  <c r="E18" i="20"/>
  <c r="F18" i="20"/>
  <c r="G18" i="20"/>
  <c r="H18" i="20"/>
  <c r="I18" i="20"/>
  <c r="J18" i="20"/>
  <c r="K18" i="20"/>
  <c r="L18" i="20"/>
  <c r="M18" i="20"/>
  <c r="N18" i="20"/>
  <c r="C20" i="20"/>
  <c r="D20" i="20"/>
  <c r="E20" i="20"/>
  <c r="F20" i="20"/>
  <c r="G20" i="20"/>
  <c r="H20" i="20"/>
  <c r="I20" i="20"/>
  <c r="J20" i="20"/>
  <c r="K20" i="20"/>
  <c r="L20" i="20"/>
  <c r="M20" i="20"/>
  <c r="N20" i="20"/>
  <c r="C22" i="20"/>
  <c r="D22" i="20"/>
  <c r="E22" i="20"/>
  <c r="F22" i="20"/>
  <c r="G22" i="20"/>
  <c r="H22" i="20"/>
  <c r="I22" i="20"/>
  <c r="J22" i="20"/>
  <c r="K22" i="20"/>
  <c r="L22" i="20"/>
  <c r="M22" i="20"/>
  <c r="N22" i="20"/>
  <c r="C23" i="20"/>
  <c r="D23" i="20"/>
  <c r="E23" i="20"/>
  <c r="F23" i="20"/>
  <c r="G23" i="20"/>
  <c r="H23" i="20"/>
  <c r="I23" i="20"/>
  <c r="J23" i="20"/>
  <c r="K23" i="20"/>
  <c r="L23" i="20"/>
  <c r="M23" i="20"/>
  <c r="N23" i="20"/>
  <c r="C25" i="20"/>
  <c r="D25" i="20"/>
  <c r="E25" i="20"/>
  <c r="F25" i="20"/>
  <c r="G25" i="20"/>
  <c r="H25" i="20"/>
  <c r="I25" i="20"/>
  <c r="J25" i="20"/>
  <c r="K25" i="20"/>
  <c r="L25" i="20"/>
  <c r="M25" i="20"/>
  <c r="N25" i="20"/>
  <c r="L16" i="8" l="1"/>
  <c r="L13" i="8" s="1"/>
  <c r="O13" i="8" s="1"/>
  <c r="O16" i="8"/>
  <c r="M16" i="8"/>
  <c r="P10" i="8"/>
  <c r="R10" i="8"/>
  <c r="S10" i="8" s="1"/>
  <c r="P14" i="8"/>
  <c r="R14" i="8"/>
  <c r="S14" i="8" s="1"/>
  <c r="AA96" i="13"/>
  <c r="S99" i="13" s="1"/>
  <c r="S100" i="13" s="1"/>
  <c r="M15" i="8"/>
  <c r="M8" i="8" s="1"/>
  <c r="O8" i="8" s="1"/>
  <c r="O15" i="8"/>
  <c r="R11" i="8"/>
  <c r="S11" i="8" s="1"/>
  <c r="P11" i="8"/>
  <c r="O18" i="8"/>
  <c r="J18" i="8"/>
  <c r="J12" i="8" s="1"/>
  <c r="O12" i="8" s="1"/>
  <c r="R18" i="8" l="1"/>
  <c r="S18" i="8" s="1"/>
  <c r="P18" i="8"/>
  <c r="P12" i="8"/>
  <c r="R12" i="8"/>
  <c r="S12" i="8" s="1"/>
  <c r="P15" i="8"/>
  <c r="R15" i="8"/>
  <c r="S15" i="8" s="1"/>
  <c r="R16" i="8"/>
  <c r="S16" i="8" s="1"/>
  <c r="P16" i="8"/>
  <c r="R8" i="8"/>
  <c r="S8" i="8" s="1"/>
  <c r="P8" i="8"/>
  <c r="R13" i="8"/>
  <c r="S13" i="8" s="1"/>
  <c r="P13" i="8"/>
</calcChain>
</file>

<file path=xl/sharedStrings.xml><?xml version="1.0" encoding="utf-8"?>
<sst xmlns="http://schemas.openxmlformats.org/spreadsheetml/2006/main" count="2100" uniqueCount="542">
  <si>
    <t>Wenn Alle Güter zu exakt dem Preis für den Wechsel von einem auf zwei Grüne Punkte an die Stadt verkauft werden und diese Waren auch in der benötigten Menge lieferbar sind, stellt sich auch im fortgeschrittenen Stadium (Stadt mehr als 30.000 EW) der Zustand Reichtum ein, aber nur so lange, wie es nicht zu einer Belagerung oder Blockade kommt. In der Stadt sind dann in der Regel zwischen 15 und 17 der handelbaren Waren bei einem grünen Punkt. Auch durch den Tagesverbrauch rutscht die Ware nicht in den roten Bereich ab, da nur ein Fass weniger als der doppelte Wochenbedarf in der Markthalle zu kaufen ist. Nur für Güter, die zur Produktion benötigt werden, kann es durch Aktionen der KI-Händler in der Stadt dazu kommen, dass mehr Waren aufgekauft werden und dann diese Ware in den roten Bereich absinkt, bevor sie am nächsten Tag durch den Verkauf der Waren aus dem Kontor wieder die Grenze nach grün überschreitet. Das ist auch bei den Einstellungen vor "Professionell" mehr als Ausreichend um die Bevölkerung "glücklich" zu machen.</t>
  </si>
  <si>
    <t>In der Schiffsliste sind die Auftragskosten nicht enthalten, da diese variieren und vor allem von den Beschaffungskosten für die benötigten Rohstoffe vom Markt abhängen.</t>
  </si>
  <si>
    <t>Anmerkung zu den Reisezeiten: Die Zeiten wurden für alle Seestädte mit Koggen ermittelt. Für alle Flussstädte wurden Kraier benutzt. Es kann also sein, dass ein Holk-Kraveel-Konvoi bis zu einem halben Tag weniger benötigt als in der Tabelle angegeben und ein Flusskonvoi mit Flusskoggen bis zu einem Tag mehr als angegeben. Die Angaben hinter dem Komma sind dezimal.</t>
  </si>
  <si>
    <t>Anmerkung zur den Landhandelreisezeiten: In der Version des AddOn's nach dem 1. Patch gibt es nur eine Sorte Karren für die Tracks. Ob Überlegungen Karren mit größerer Ladekapazität oder gar Karren mit Bewaffnung einzuführen umgesetzt werden und ob für diese andere Reisezeiten gelten werden, ist noch nicht entschieden. Die Reisezeiten beziehen sich daher ausschließlich auf Karren zum Warentransport mit der Kapazität 100 Fass.</t>
  </si>
  <si>
    <t>Anmerkung für Neueinsteiger: Je Spiel sind in Patrizier IV immer nur 5 Handelsstädte im Mittelmeer aktiv. Wenn also die KI bereits 5 Städte im Mittelmeer entdeckt hat, bevor Ihr dazu kommt, dann könnt Ihr selber keine weiteren Städte mehr entdecken.</t>
  </si>
  <si>
    <t>metal goods / Metallwaren</t>
  </si>
  <si>
    <t>spices / Gewürze</t>
  </si>
  <si>
    <t>Produktions- und Bedarfstabelle für die Betriebe im Patrizier IV AddOn</t>
  </si>
  <si>
    <t>Ziel dieser Tabelle ist die Planung von abhängiger Produktion höherwertiger Güter in Abhängigkeit zu der Produktion von Rohstoffbetrieben.</t>
  </si>
  <si>
    <t xml:space="preserve">Anmerkung: Die nachfolgende Tabelle dient nur zum Beleg, dass mit den Werten aus Patrizier IV (Version 1.2) keine Vollversorgung bei Vollausbau möglich ist, auch nicht mit Einbeziehung des Mittelmeers als Handelspartner für Importgüter. Weiterhin dient diese Analyse zur Feststellung, welche Anzahl an Betrieben für eine Vollversorgung mit einem Gut benötigt wird. Die Angaben für die benötigten Betriebe schwanken verbrauchsabhängig zwischen fast 1.000 (Ziegel) und etwas über 1.200 (Wein). Laut Daniel ist das Produktionssystem für Patrizier IV so geschrieben worden, dass es sich genau im Gleichgewicht befindet, wenn für alle Güter die gleiche Anzahl an Betrieben errichtet wird. </t>
  </si>
  <si>
    <t>Für die Berechnung der Grundrohstoffe wurden dann die Summen der Produkte und Vorprodukte, wie sie in dieser Zelle stehen, herangezogen.</t>
  </si>
  <si>
    <t>Hinweis: Ich verwende für die Distribution der Waren ein System, bei dem die Konvois oder Trecks in den zu versorgenden Städten nur maximal aus- und maximal einladen. Damit die benötigte Warenmenge in den Lagern bleibt, verwende ich die Sperrbestandsgrenze im Einkaufsmenü. Hierdurch verbleiben die Waren bis zu dieser Grenze im Kontor und können durch den Verwalter weiter verkauft werden bis zu der Grenze die ich zur Sperrung des Produktionsbedarfs im Verkaufsmenü setze. Da Städte zum einen durch Blockaden und Belagerungen, bei Seestädten im Winter auch durch Vereisung der Häfen über einen längeren Zeitraum nicht erreicht werden können, habe ich zur Sicherstellung der Versorgung immer einen 40-Tagesbedarf gewählt. So kann von der letzten erfolgreichen Versorgung der Stadt bis zur nächsten 40 Tage vergehen, ohne dass es zu Versorgungsengpässen für die Bevölkerung kommt.</t>
  </si>
  <si>
    <t>Zur Vereinfachung der Planung und Einstellung der Versorgungsmengen bei Konvois, Trecks und bei den Verwaltern kategorisiere ich die Städte nach ihrer Göße und arbeite mit Pauschlwerten für Städte bis 5.000, bis 10.000, bis 20.000 usw. bis 60.000 Einwohnern. Sobald in einer Stadt die Einwohnerzahl einer dieser Grenzen übersteigt, wird der nächst höhere Wert eingetragen. Dieses muss bei Trecks und Konvois für das Einladen im HUB berücksichtig werden und natürlich bei den Verwaltern im Einkaufstablo.</t>
  </si>
  <si>
    <r>
      <t xml:space="preserve">Hinweis: Im Seehandel verwende ich ein 4 HUB System. Hierbei werden über Routen von einem HUB jeweils 4 bis 5 Seestädte angebunden. Als HUB Städte verwende ich </t>
    </r>
    <r>
      <rPr>
        <b/>
        <sz val="11"/>
        <color indexed="8"/>
        <rFont val="Calibri"/>
        <family val="2"/>
      </rPr>
      <t>Brügge</t>
    </r>
    <r>
      <rPr>
        <sz val="11"/>
        <color theme="1"/>
        <rFont val="Calibri"/>
        <family val="2"/>
        <scheme val="minor"/>
      </rPr>
      <t xml:space="preserve">, </t>
    </r>
    <r>
      <rPr>
        <b/>
        <sz val="11"/>
        <color indexed="8"/>
        <rFont val="Calibri"/>
        <family val="2"/>
      </rPr>
      <t>Hamburg</t>
    </r>
    <r>
      <rPr>
        <sz val="11"/>
        <color theme="1"/>
        <rFont val="Calibri"/>
        <family val="2"/>
        <scheme val="minor"/>
      </rPr>
      <t xml:space="preserve">, </t>
    </r>
    <r>
      <rPr>
        <b/>
        <sz val="11"/>
        <color indexed="8"/>
        <rFont val="Calibri"/>
        <family val="2"/>
      </rPr>
      <t>Lübeck</t>
    </r>
    <r>
      <rPr>
        <sz val="11"/>
        <color theme="1"/>
        <rFont val="Calibri"/>
        <family val="2"/>
        <scheme val="minor"/>
      </rPr>
      <t xml:space="preserve"> und </t>
    </r>
    <r>
      <rPr>
        <b/>
        <sz val="11"/>
        <color indexed="8"/>
        <rFont val="Calibri"/>
        <family val="2"/>
      </rPr>
      <t>Riga</t>
    </r>
    <r>
      <rPr>
        <sz val="11"/>
        <color theme="1"/>
        <rFont val="Calibri"/>
        <family val="2"/>
        <scheme val="minor"/>
      </rPr>
      <t>. Die Flussstädte werden nur über Brügge und über Riga eingebunden, wobei Brügge Nimwegen und Köln versorgt und Riga die Städte Novgorod und Thorn. Durch die Verwendung von 4 HUB Städten, die jeweils alle anderen Seestädte anbinden, ist sichergestellt, das mindestens alle 10 Tage ein Versorgungskonvoi die Städte erreicht. Hierdurch kann ich für den Warentransport zur See bei den Konvois den 10-Tagesbedarf verwenden, obwohl bei den Städten ein 40-Tagesbedarf zur Einlagerung hinterlegt ist.</t>
    </r>
  </si>
  <si>
    <t>Die Konvois für die Versorgung der Seestädte gehen von einem der HUB Städte aus, und die Reihenfolge der zu versorgenden Städte wird durch die Lage zur HUB Stadt definiert, so dass die Reihenfolge in der Route für jede HUB Stadt etwas anders ist. Aber die in der Route enthaltenen Städte sind für alle 4 HUB Städte gleich zusammengefasst:</t>
  </si>
  <si>
    <t>Edinburgh, Scarborough, Boston, London (4 + HUB)</t>
  </si>
  <si>
    <r>
      <t xml:space="preserve">Als Folge dieser beiden Versorgungssysteme kann ich die Konvis und die Trecks nur mit dem jeweiligen 10 Tagesbedarf für die zu versorgenden Städte beladen. </t>
    </r>
    <r>
      <rPr>
        <b/>
        <sz val="11"/>
        <color indexed="8"/>
        <rFont val="Calibri"/>
        <family val="2"/>
      </rPr>
      <t>Achtung!</t>
    </r>
    <r>
      <rPr>
        <sz val="11"/>
        <color theme="1"/>
        <rFont val="Calibri"/>
        <family val="2"/>
        <scheme val="minor"/>
      </rPr>
      <t xml:space="preserve"> Auch hier gilt natürlich das der Bedarf für die Produktion, zu dem Verbrauch der Bevölkerung hinzu addiert werden muss.</t>
    </r>
  </si>
  <si>
    <t>Hinweis: Für die Einstellung der Sperrbestände bei den Verwaltern im Verkaufsmenü ist die doppelte Menge zu wählen (20-Tagesbedarf) wie für die Einlademenge bei den Konvois und Trecks (10-Tagesbedarf)</t>
  </si>
  <si>
    <t>Für die Berechnung des Rohstoffbedarfs der Produktion in den Städten verwende ich ebenfalls pauschalisierte Werte. Ist starte mit den Werten für 5 Betriebe, um dann für 10, 20, 30, 40, 50, 70, 100, 150, 200 und weiter in 100'er Schritten zu planen. Die maximale Anzahl von Betrieben in einer Stadt liegt zwischen knapp unter 600 Betrieben und knapp unterhalb von 700 Betrieben. Da je Stadt mindestens 4 Güter produzierbar sind, ergibt es keinen Sinn, mehr als 400 Betriebe eines Typs in einer Stadt zu errichten. Selbst die Errichtung von mehr als 300 Betrieben eines Typs ist nur bei wichtigen Regionalwaren sinnvoll.</t>
  </si>
  <si>
    <t>Für die 10 Produkte, die Rohstoffe benötigen, habe ich daher folgende Pauschlwerte, berechnet auf einen 10-Tagesbedarf, verwendet:</t>
  </si>
  <si>
    <t>Betriebsart</t>
  </si>
  <si>
    <t>Benötigter 10-Tagesbedarf an Rohstoffen</t>
  </si>
  <si>
    <t>10-Tages Produktion, die abtransportiert werden muss</t>
  </si>
  <si>
    <t>Hinweis: Da die Städte in Normalfall mindestens alle 10 Tage durch einen Versorgungskonvoi angelaufen werden, muss für die Berechnung der Transportkapazitäten zum Abtransport der produzierten Waren und deren Verwendung für die nachfolgenden Städte auf der Route der jeweils kleinere Pauschalwert herangezogen werden. Also wenn ich in einer Stadt beispielsweise 7 Betriebe habe, muss der Wert für 5 Betriebe verwendet werden, da zum einen produzierte Waren der Stadt an die eigene Bevölkerung verkauft werden und zum anderen die Konvois öfter als alle 10 Tage die Stadt anlaufen. Erst wenn die Betriebszahl von 10 überschritten wird, ist auf die Einstellung für 10 Betriebe umzustellen. Wird die Ware für die Produktion anderer Güter in dieser Stadt benötigt, kann diese Tabelle nicht verwendet werden, da der Bedarf für die Produktion höherwertiger Güter von der Anzahl der Betriebe, die diese Güter in dieser Stadt herstellen, bestimmt wird.</t>
  </si>
  <si>
    <t>Anmerkung: Ich gehe wegen den Berechnungen der Tabelle mit den Verbrauchswerten von 60.000 Einwohnern und der Anmerkungen von Daniel davon aus, dass bei 32 Städten (P4) der Bedarf an Betrieben für Güter, die nicht importiert werden können, durch 1.110 Betriebe gedeckt werden kann. Eine Vollversorgung der Bevölkerung von 2,4 Mio. Einwohnern bei 40 Städten (P4AO) mit EINEM Gut müsste daher durch 1.265 Betriebe zu erreichen ist.</t>
  </si>
  <si>
    <t>Da Kleidung als Mangelware geführt wird, hat dieses Auswirkungen auf die Anzahl benötigter Webereien und Schafzuchten. Durch den Import aus dem Mittelmeer kann Wein und Tuch mit einer Produktionskapazität von 1.200 Betrieben berechnet werden. Da für Kleidung nur die Hälfte der benötigten Betriebe gesetzt wird, können 100 Betriebe bei der Tuchproduktion zusätzlich eingespart werden. Auch für die Wollproduktion kann daher ebenfalls auf  100 Betriebe verzichtet werden. Ich nehme sogar an, dass nach Beendigung des Vollausbaus auf weitere 100 Webereien verzichtet werden kann und diese für die Produktion von Kleidung verwendet werden können, ohne dass wieder mehr Webereien gebaut werden müssten. Aber das muss erst noch mit Erfahrungswerten hinterlegt werden, wenn der Bau der Schiffs und Karren Flotten abgeschlossen ist. Nach Produktionsrechnung müssten je 100 eingesparter Schneider 50 Weber und 25 Schafzuchten eingespart werden können, also bei 700 Schneidern 350 Weber und 175 Schafzuchten. Ich verzichte aber nur auf 100 Schafzuchten und auf 300 Weber, wobei der Mittelmeerhandel nicht berücksichtigt wird. Ich habe also eine sehr große Sicherheitsmarge eingebaut, die in dem notwendigen Aufbau von Transportkapazitäten begründet ist.</t>
  </si>
  <si>
    <t xml:space="preserve">Meine Planung geht von vier Zentrallagern aus: eines in Brügge, eines in Hamburg, eines in Lübeck und eines in Riga. Die Flussstädte in der Nordsee (Nimwegen und Köln) werden direkt an Brügge angebunden. Die Flussstädte (Thorn und Novgerod) in der Ostsee werden direkt mit Riga verbunden. Neben den Konvois für die Flussstädte Köln, Nimwegen, Thorn und Novgorod habe ich 6 Routen geplant, die die Zentrallager mit allen Seestädten verbinden und so die Verteilung der Güter gewährleisten. </t>
  </si>
  <si>
    <r>
      <t xml:space="preserve">Thorn, Riga, Novgorod </t>
    </r>
    <r>
      <rPr>
        <sz val="11"/>
        <color indexed="8"/>
        <rFont val="Arial"/>
        <family val="2"/>
      </rPr>
      <t>(zweiter Konvoi wegen der zu berücksichtigenden Reparaturzeiten)</t>
    </r>
  </si>
  <si>
    <t>London, Boston, Scarborough, Edinburgh</t>
  </si>
  <si>
    <t>Edinburgh, Scarborough, Boston, London</t>
  </si>
  <si>
    <t>Hinweis: Da alle Städte in dieser Rechnung 60.000 EW haben, setze ich außer der Reihe für alle Waren, die in einer Stadt produziert werden können, zunächst die Anzahl an Betrieben, die für den Eigenbedarf der Bevölkerung dieser Stadt benötigt werden. Erst danach habe ich eine Verteilung der Produktion der für den Vollausbau benötigten Güter vorgenommen, wobei die Anzahl aller Betriebe in einer Stadt den Wert von 600 Betrieben nicht übersteigt. In der Summe der für die Vollversorgung benötigten Betriebe, über die gesamte Hanse, werden auch die Betriebe mitgezählt, die nur für den Eigenbedarf der Stadt produzieren.</t>
  </si>
  <si>
    <t>Importgüter aus dem Mittelmeer, daher kann mit 1.200 Betrieben für Wein und 100 weniger für Tuch wegen Unterproduktion von Kleidung eine Vollversorgung erreicht werden. Daher auch nur 1.300 Schafzuchten.</t>
  </si>
  <si>
    <t>Zur Verdeutlichung der Überlegungen, die zu meiner Strategie einer Vollversorgung geführt haben, möchte ich zum Abschluss ein Beispiel für die Routenplanung geben. Die längste Seeroute verläuft von Riga als Zentrallager zu 5 weiteren Seestädten. Anhand des Beispiels werde ich die benötigten Einstellungen für die Routen und für die Verwalter erläutern.</t>
  </si>
  <si>
    <t>Für die Fleischproduktion in Aalborg wird aber Salz benötigt und zwar für 350 Viehzuchten. Daher muss im Einkaufsmenü der Wert für Salz bei 21.000 Fass für den 40-Tagesbedarf und der 40-Tagesbedarf der Bevölkerung von 1.380 Fass eingetragen und mit 22.380 Fass mit Hilfe des Schlosses blockiert werden. Im Verkaufsmenü ist der 20-Tages-Produktionsbedarf in Höhe von 10.500 Fass mit Hilfe des Schlosses gegen den Verkauf an die Bevölkerung zu schützen, um die Produktion im Falle einer Blockade aufrecht zu erhalten. Ich verwende nie den tatsächlichen 40 Tagesbedarf, sondern runde diesen für die Grenzen immer auf volle einhunderter Werte ab. Siehe Tabellen weiter unten.</t>
  </si>
  <si>
    <t>In Aalborg selber wird Fleisch in einer so großen Menge produziert, dass die Produktion für mehr als 9 Städte ausreicht. Da Aalborg die 1. Stadt nach dem HUB ist, kann daher auf eine Zuladung von Fleisch im HUB für diesen Versorgungskonvoi verzichtet werden. Getreide wird für 2 weitere Städte produziert und Wolle für eine weitere Stadt. Hanf wird auf dieser Route zusätzlich für die Räuchereien der Stockfischproduktion benötigt. Aalborg kann den Bedarf für etwa 150 Räuchereien und einen Stadtbedarf decken.</t>
  </si>
  <si>
    <t>Zu berechnen ist nur das Einladen der Waren im HUB-Riga für das Einkaufsmenü des Routenplaners. Hier sind verschiedene Aspekte zu berücksichtigen, um zum einen die Versorgung zu gewährleisten, aber zum anderen nicht Transportkapazitäten zu verschwenden.</t>
  </si>
  <si>
    <t xml:space="preserve">Zunächst ist zu beachten, dass ich ein System mit vier HUB's verwende und die Routen so aufeinander abgestimmt sind, dass die Konvois nur einen 10-Tagesbedarf laden und verteilen müssen, da jede Stadt öfter als einmal in 10 Tagen durch mindestens einen Konvoi angefahren wird, solange keine Blockaden durch Eis bei Seestädten oder Belagerungen bei Landstädten bestehen. Auch kann der Ausfall von einem oder 2 Konvois wegen Reparatur in diesem System kompensiert werden, ohne das es zu Versorgungsengpässen kommt. </t>
  </si>
  <si>
    <t>Die Berechnung der Zuladung im Hub erfolgt anhand der Reihenfolge der anzulaufenden Städte und zwar für jedes Gut einzeln. Zum Beispiel wird in Aalborg Holz benötigt und nicht produziert. Aalborg benötigt aber kein Holz für die Produktion anderer Güter. Alle folgenden Städte auf der Route produzieren Holz und meist mehr, als für den Eigenbedarf benötigt wird. Folglich ist im HUB nur der 10-Tagesbedarf für die Bevölkerung einer Stadt einzuladen. Bei Hanf ist es so, dass Aalborg über den eigenen Bedarf produziert, aber längst nicht genug, um den Bedarf der Fischproduzenten auf dieser Route decken zu können. Daher kann zwar der Bevölkerungsbedarf auf der Route durch die Aalborger Produktion gedeckt werden, aber nicht der Bedarf der Betriebe, die Hanf als Rohstoff verwenden. Es ist daher der gesamte Bedarf für die Produktion an Hanf im HUB einzuladen. Für alle 20 Waren ist eine solche Kalkulation durchzuführen, um die Transportkapazitäten und die Lademengen zu planen. Nur so kann ein optimiertes, logistisches System für P4 berechnet und aufgebaut werden. Ich habe hier nicht eine vollständige Wertetabelle für alle Routen oder gar für alle Variationen von Betriebsverteilungen und Entwicklungsstadien veröffentlicht. Das würde den Rahmen bei weitem sprengen. Alle hier veröffentlichten Tabellen sollen nur eine Anregung zur eigenen Planung der Spieler sein. Mit anderen Worten, ich nehme Euch nicht die ganze Arbeit ab, sondern ich gebe nur Ideen und Hilfestellung, damit Ihr ein eigenes System aufbauen und kalkulieren könnt. Jeder, der einen Vollausbau der Hanse im Spiel Patrizier plant, wird nicht darum herumkommen, seine Transportkapazitäten und seine Produktionsverteilung über Listen zu kalkulieren. Es sei denn, er lebt damit, dass er hin und wieder Rückschläge durch Bevölkerungseinbrüche hinnehmen muss, die ihn für mehrere Spieljahre zurückwerfen.</t>
  </si>
  <si>
    <t>Der addierte Bedarf der Bevölkerung, reduziert um die Menge an vor diesen Städten eingeladenen Überkapazitäten auf dieser Route, ist der unter "Bevölkerung" zusammengefasste Bedarf, der im HUB eingeladen werden muss. Der addierte Bedarf an Rohstoffen, der nicht durch Überproduktion vorangegangener Städte auf dieser Route kompenziert werden kann, ist unter "Produktion" zusammengefasst und gibt die Menge an Rohstoffen wieder, die im HUB in den Konvoi eingeladen werden muss. Beide Mengen addiert ergeben das "Ladevolumen". Diese Menge in Fass ist für diesen Konvoi im Menü Handelroute unter der HUB-Stadt bei "einladen aus dem Kontor" (Einkauf Menü) einzustellen.</t>
  </si>
  <si>
    <t>Auf dieser Route wird bei jedem Stopp mehr Ware aus als eingeladen. Auch die Gesamtsumme der eingeladenen Waren übersteigt nicht die Summe der auszuliefernden Waren. Daher kann die Summe der Güter, die zur Versorgung der Städte im HUB eingeladen werden müssen, als Kapazitätsbedarf für den Konvoi genutzt werden.</t>
  </si>
  <si>
    <t>3 bewaffnete Holks</t>
  </si>
  <si>
    <t>Tabelle zur Kalkulation der benötigten Transportkapazitäten (10-Tagesproduktion).</t>
  </si>
  <si>
    <t>Tabelle zur Berechnung der Einstellwerte für Verwalter und Handelsrouten für den Bevölkerungsverbrauch (40- und 10-Tagesbedarf).</t>
  </si>
  <si>
    <t>Die Preise für den Profilevel, auf dem die Versorgungsanzeige in grün wechselt ist für Spieler wichtig, die im Profilevel einen Vollausbau versuchen. Die Versorgungslage der Bevölkerung wird mit steigender Bevölkerungszahl in einer Stadt wichtig für den weiteren Zustrom von Bettlern bzw. für die Verhinderung von Abwanderbewegungen, die zu einem Verlust an Arbeitern in den Betrieben führen. Es ist daher im fortgeschrittenen Spielverlauf wichtig, dass die Versorgungslage mit den essentiellen Gütern (Getreide, Holz, Wolle, Käse) bei mindestens einem Fass mehr als für die Erreichung von 2 grünen Punkten notwendig liegt. Weiterhin ist die Versorgungslage für die Güter Met, Tuch, Bier, Stockfisch, Fleisch und von einem der Güter (Kleidung, Felle oder Wein) wichtig; sie sollte bei einem Fass mehr als für die Erreichung von einem grünen Punkt notwendig liegen. Daher sollten im fortgeschrittenen Spielverlauf (Stadt über 20.000 EW) die Güter Holz, Getreide, Wolle und Käse zu einem Preis von einem Taler weniger als dem Grenzwert für 2 grüne Punkte verkauft werden und die Güter Met, Tuch, Bier, Stockfisch, Fleisch und eines der Güter Kleidung, Felle oder Wein zu einem Preis, der ein Gold unter der Grenze für den Wechsel von rot auf grün liegt. Dann ist die Bevölkerung glücklich über die Vorsorgungslage, vorrausgesetzt es können diese Güter auch in der benötigten Menge an die Stadt geliefert und verkauft werden. Spieler, die es schaffen die Landesfürsten dauerhaft zu befrieden, können auch zu exakt den Grenzpreisen die Waren verkaufen. In diesem Fall ist die Versorgung der Bevölkerung mit den Waren Holz, Getreide, Wolle und Käse immer ein Fass unter der 2 günen Punkte Grenze, bei der die Bevölkerung sich keine Sorgen mehr macht und die Versorgungslage mit den anderen Grundgütern ein Fass unter einem grünen Punkt, was zumindest die Grundversorgung sichert und hierdurch nicht zu einer dauerhaften Verärgerung der Bevölkerung führt. Im Fall einer Belagerung durch den Landesfürsten oder einer Blockade durch Piraten oder den Landesfürsten muss dann aber schnell gehandelt werden, da die Stimmung der Bevölkerung bei dieser Versorgungslage schnell umschlägt und es zu Abwanderbewegungen kommt.</t>
  </si>
  <si>
    <t>Im Anschluss an die Tabellen befinden sich für die Tabellen 1 bis 10 noch optimierte Druckversionen, da es sinnvoll ist, diese Aufstellungen ausgedruckt auf dem Schreibtisch zu haben, wenn man das Spiel spielt. Die Erstellung von Tabellen zur detailierten Planung des Vollausbaus und der Routenplanung habe ich nicht in die Druckversionen aufgenommen, da eine derartige Aufstellung immer spezifisch von jedem Spieler für sich selbst zu erstellen ist. Die schablonenartige Verwendung meiner persönlichen Spielweise möchte ich keinem Zumuten. Schließlich entwickelt jeder Spieler bei einem Patrizierspiel nach einiger Zeit seinen eigenen Stil und seine persönliche Spielweise, die auch Ausdruck in der Umsetzung eines Vollausbaus finden wird.</t>
  </si>
  <si>
    <t>Die Tabelle zur Produktionsplanung enthält nur einfache Formeln. Daher kann sich jeder diese Tabelle ohne eingetragene Betriebe kopieren und dann selber eine Betriebsverteilung vornehmen, um seine persönliche Ausbaustrategie zu planen.</t>
  </si>
  <si>
    <t>Direktverbindung</t>
  </si>
  <si>
    <t>Tabelle zur Berechnung benötigter Rohstoffe für die Produktion (10-Tagesbedarf).</t>
  </si>
  <si>
    <t>Planungsbeispiel für eine optimierte Versorgung bei Vollausbau, ohne Bevölkerungseinbrüche befürchten zu müssen (2,4 Mio. EW).</t>
  </si>
  <si>
    <t>Bedarfsberechnung für die Einstellwerte für eine der Routen im Vollausbau.</t>
  </si>
  <si>
    <t>Für Anfänger der folgende Hinweis: Je nach Startoptionen startet das Spiel mit unterschiedlich vielen Städten. Die maximale Anzahl von 40 Städten kann erst durch Neugründungen erreicht werden. Hierfür muss in der Universität die Gründung neuer Städte erforscht werden und diese dann durch Eldermann-Aufträge zu Hanseniederlassungen ausgebaut werden. Forschen kann man erst, wenn man selber Bürgermeister geworden ist. Die Übernahme von Eldermann-Aufträgen ist erst ab dem Rang Ratspräsident möglich. Die Landstädte können nur durch Aufträge für Landwege bei den Landesfürsten der Region freigeschaltet werden. Dazu muss der Landesfürst entsprechend gute Laune haben, und Euer Ansehen muss in den entsprechenden Städten so gut sein, dass Ihr, wenn Ihr dort ein Kontor habt, auch mit dem Landesfürst verhandeln dürft.</t>
  </si>
  <si>
    <t>Hinweis für Neueinsteiger: Im Menü für den automatischen Handel und für den Kontorverwalter sollten die Preise (-1) bzw. (+1) eingetragen werden. Der Grund hierfür liegt in der Programmierung dieser Felder durch die Entwickler. Die Felder sind als "bis zu" hinterlegt. Dieses hat zur Folge, dass der Kapitän oder der Verwalter nur "bis zu" diesem Preis verkaufen bzw. einkaufen wird. Die Auswirkung ist, dass bei der Einstellung z. B. 40 Gold nur so lange eingekauft wird, wie die Ware für 39 Gold zu bekommen ist oder nur so lange verkauft wird, wie 41 Gold für die Ware zu bekommen ist.</t>
  </si>
  <si>
    <t>Dieses ist der Preis, bei dem die Versorgungsanzeige der Stadt von einem grünen Punkt auf 2 grüne Punkte wechselt.</t>
  </si>
  <si>
    <t>Preistabelle für Handel und Produktion von Gütern in Patrizier IV AddOn</t>
  </si>
  <si>
    <t>Karren</t>
  </si>
  <si>
    <t>Landweg</t>
  </si>
  <si>
    <t>Rohstoffbedarf für den Bau von Schiffen und Karren</t>
  </si>
  <si>
    <t>Nimwegen</t>
  </si>
  <si>
    <t>Seestadt ohne Landwege</t>
  </si>
  <si>
    <t>Flußstadt mit Landwegen</t>
  </si>
  <si>
    <t>Seestadt mit Landwegen</t>
  </si>
  <si>
    <t>Flußstadt ohne Landwege</t>
  </si>
  <si>
    <t xml:space="preserve">Die Forschungen zur Steigerung der Reisegeschwindigkeit aller Schiffstypen waren zum Zeitpunkt der Messungen noch nicht durchgeführt. </t>
  </si>
  <si>
    <t>Reisezeiten zwischen den Hansestädten auf der Spielkarte für Patrizier IV  AddOn</t>
  </si>
  <si>
    <t>Reisezeiten für den Landhandel</t>
  </si>
  <si>
    <t>Reisezeiten für den Seehandel</t>
  </si>
  <si>
    <t>#</t>
  </si>
  <si>
    <t>Städte können nur über Landwege freigeschaltet werden.</t>
  </si>
  <si>
    <t>Städte können nur über Forschung bzw. LF-Missionen und anschließenden EM-Auftrag gegründet werden.</t>
  </si>
  <si>
    <t>Nador</t>
  </si>
  <si>
    <t>Barcelona</t>
  </si>
  <si>
    <t>Marseille</t>
  </si>
  <si>
    <t>Tunis</t>
  </si>
  <si>
    <t>Alexandria/Suez</t>
  </si>
  <si>
    <t>Verbrauch bei 60.000 EW auf 10 Tage</t>
  </si>
  <si>
    <t>Verbrauch je 1.000 EW auf 10 Tage</t>
  </si>
  <si>
    <t>Verbrauchseinstellung für &lt;= 5.000 EW für 40 Tage</t>
  </si>
  <si>
    <t>Verbrauchseinstellung für &lt;= 10.000 EW für 40 Tage</t>
  </si>
  <si>
    <t>Verbrauchseinstellung für &lt;= 20.000 EW für 40 Tage</t>
  </si>
  <si>
    <t>Verbrauchseinstellung für &lt;= 30.000 EW für 40 Tage</t>
  </si>
  <si>
    <t>Verbrauchseinstellung für &lt;= 40.000 EW für 40 Tage</t>
  </si>
  <si>
    <t>Verbrauchseinstellung für &lt;= 50.000 EW für 40 Tage</t>
  </si>
  <si>
    <t>Verbrauchseinstellung für &lt;= 60.000 EW für 40 Tage</t>
  </si>
  <si>
    <t>Tabellen zur Planung der Bevölkerungsversorgung</t>
  </si>
  <si>
    <t>Tabelle für die Sperrbestände im Einkaufsmenü der Verwalter nur Bevölkerungsverbrauch</t>
  </si>
  <si>
    <t>Hinweis: Für den Landhandel ist folgendes zu berücksichtigen. Da die Städte nur nach und nach freigeschlatet werden und es auch dauert, bis man alle 28 Landwege freigeschaltet hat, starte ich mit Landesfürstmissionen zur Freischaltung von Landwegen immer in einem der HUB Städte.  Zu Beginn wird jede Landstadt nur mit dem nächstgelegenen HUB verbunden, Sobald die Möglichkeit dazu besteht diese Stadt mit einem zweiten HUB zu verbinden, wird diese Treckroute eingerichtet. Sobald genügend Landwege Freigeschaltet sind, versuche ich die folgenden 4 Landrouten einzurichten:</t>
  </si>
  <si>
    <t>Verbrauchseinstellung für &lt;= 5.000 EW für 10 Tage</t>
  </si>
  <si>
    <t>Verbrauchseinstellung für &lt;= 10.000 EW für 10 Tage</t>
  </si>
  <si>
    <t>Verbrauchseinstellung für &lt;= 20.000 EW für 10 Tage</t>
  </si>
  <si>
    <t>Verbrauchseinstellung für &lt;= 30.000 EW für 10 Tage</t>
  </si>
  <si>
    <t>Verbrauchseinstellung für &lt;= 40.000 EW für 10 Tage</t>
  </si>
  <si>
    <t>Verbrauchseinstellung für &lt;= 50.000 EW für 10 Tage</t>
  </si>
  <si>
    <t>Verbrauchseinstellung für &lt;= 60.000 EW für 10 Tage</t>
  </si>
  <si>
    <t>Hinweis: Die unter diesem Text aufgeführten Tabellen berücksichtigen ausschließlich den Verbrauch der Bevölkerung. Der Verbrauch für die Produktionsstädten ist diesem Verbrauch hinzu zu addieren. Siehe hierzu auch das nächste Tabellenblatt.</t>
  </si>
  <si>
    <t>HUB</t>
  </si>
  <si>
    <t>Rostock, Flensburg, Naestved, Malmö (4 + HUB)</t>
  </si>
  <si>
    <t>Ahus, Stockholm, Visby, Stettin (4 + HUB)</t>
  </si>
  <si>
    <t>Erfurt, Breslau, Warschau, Kaunas, Posen, Berlin, Minden (7 + HUB)</t>
  </si>
  <si>
    <t>Berlin, Posen, Kaunas, Warschau, Breslau, Erfurt, Minden (7 + HUB)</t>
  </si>
  <si>
    <t>Minden, Erfurt, Breslau, Warschau, Kaunas, Posen, Berlin (7 + HUB)</t>
  </si>
  <si>
    <t>Kaunas, Posen, Berlin, Minden, Erfurt, Breslau, Warschau, Kaunas (8 + HUB)</t>
  </si>
  <si>
    <t>Neben diesen Routen zur Versorgung der Landstädte im späteren Spielverlauf bleibt je Landstadt eine weitere Route zu den nächstgelegenen beiden HUB Städten in Betrieb. Die Konfiguration dieser Routen ist wie folgt: Landstadt zur nächstgelegener HUB Stadt zurück zur Landstadt und dann zur zweitnächsten HUB Stadt. Hierdurch wird gewährleistet, dass die Route nicht unterbrochen wird, wenn eine der Städte belagert wird. Es müssen immer mindestens 2 Städte belagert werden, damit diese Routen unterbrochen werden. In Kombination mit den "großen" Routen auf Basis der HUB Städte wird auch durch dieses System gewährleistet, dass jede Landstadt mindestens alle 10 Tage durch einen Versorgungstreck angefahren wird.</t>
  </si>
  <si>
    <t>S</t>
  </si>
  <si>
    <t>Tabelle zur Planung von Versorgungsrouten Land und See nur Bevölkerungsbedarf</t>
  </si>
  <si>
    <t>10 Tage</t>
  </si>
  <si>
    <t>Je Betrieb</t>
  </si>
  <si>
    <t>Anzahl der Betriebe in der Stadt</t>
  </si>
  <si>
    <t>Güter</t>
  </si>
  <si>
    <t>Holz, Ziegel, Getreide, Hanf</t>
  </si>
  <si>
    <t>Wolle, Rohmetalle, Honig, Salz</t>
  </si>
  <si>
    <t>Metallwaren, Met, Tuch, Käse, Pech</t>
  </si>
  <si>
    <t>Kleidung, Felle, Fleisch</t>
  </si>
  <si>
    <t>Tabelle zur Berechnung der benötigten Transportkapazitäten für den Abtransport produzierter Güter</t>
  </si>
  <si>
    <t>Tabelle zur Berechnung benötigter Rohstoffe für die Produktion</t>
  </si>
  <si>
    <t>Rohmetall</t>
  </si>
  <si>
    <t>Betriebart</t>
  </si>
  <si>
    <t>Rohstoff</t>
  </si>
  <si>
    <t>Salzsiede</t>
  </si>
  <si>
    <t>Benötigter 10-tagesbedarf an Rohstoffen</t>
  </si>
  <si>
    <t>Schmiede</t>
  </si>
  <si>
    <t>Metbrauer</t>
  </si>
  <si>
    <t>Weberei</t>
  </si>
  <si>
    <t>Bierbrauer</t>
  </si>
  <si>
    <t>Räucherei</t>
  </si>
  <si>
    <t>Schneider</t>
  </si>
  <si>
    <t>Pechkocher</t>
  </si>
  <si>
    <t>Jagdhütte</t>
  </si>
  <si>
    <t>Fleischfarm</t>
  </si>
  <si>
    <t>Eisenwaren</t>
  </si>
  <si>
    <t>Bier, Stockfisch</t>
  </si>
  <si>
    <t>Unter der Annahme, dass auf Level "Profi" gespielt wird, gehe ich davon aus, das mit 1.400 Betrieben die Verlustraten durch Ereignisse, Landesfürsten und Piraten aufgefangen werden können. Bei der alles entscheidenden Getreideproduktion habe ich eine Sicherheit von 100 zusätzlichen Betrieben eingebaut, damit die Wahrscheinlichkeit einer Hungesnot annähernd gegen Null gehalten werden kann.</t>
  </si>
  <si>
    <t>Tabelle für den Vollausbau mit 60.000 EW für 40 Städte, also mit 600 Betrieben je Stadt</t>
  </si>
  <si>
    <t>Seerouten</t>
  </si>
  <si>
    <t>Flussrouten</t>
  </si>
  <si>
    <t>Brügge F</t>
  </si>
  <si>
    <t>Riga F1</t>
  </si>
  <si>
    <t>Riga F2</t>
  </si>
  <si>
    <t>Brügge S1</t>
  </si>
  <si>
    <t>Brügge S2</t>
  </si>
  <si>
    <t>Brügge S3</t>
  </si>
  <si>
    <t>Brügge S4</t>
  </si>
  <si>
    <t>Brügge S5</t>
  </si>
  <si>
    <t>Brügge S6</t>
  </si>
  <si>
    <t>Hamburg S1</t>
  </si>
  <si>
    <t>Hamburg S2</t>
  </si>
  <si>
    <t>Hamburg S3</t>
  </si>
  <si>
    <t>Hamburg S5</t>
  </si>
  <si>
    <t>Hamburg S4</t>
  </si>
  <si>
    <t>Hamburg S6</t>
  </si>
  <si>
    <t>Lübeck S1</t>
  </si>
  <si>
    <t>Lübeck S2</t>
  </si>
  <si>
    <t>Lübeck S3</t>
  </si>
  <si>
    <t>Lübeck S4</t>
  </si>
  <si>
    <t>Lübeck S5</t>
  </si>
  <si>
    <t>Lübeck S6</t>
  </si>
  <si>
    <t>Riga S1</t>
  </si>
  <si>
    <t>Riga S2</t>
  </si>
  <si>
    <t>Riga S3</t>
  </si>
  <si>
    <t>Riga S4</t>
  </si>
  <si>
    <t>Riga S5</t>
  </si>
  <si>
    <t>Riga S6</t>
  </si>
  <si>
    <t>Landrouten</t>
  </si>
  <si>
    <t>Hamburg L</t>
  </si>
  <si>
    <t>Brügge L</t>
  </si>
  <si>
    <t>Lübeck L</t>
  </si>
  <si>
    <t>Riga L</t>
  </si>
  <si>
    <t>Minden L</t>
  </si>
  <si>
    <t>Erfurt L</t>
  </si>
  <si>
    <t>Berlin L</t>
  </si>
  <si>
    <t>Posen L</t>
  </si>
  <si>
    <t>Breslau L</t>
  </si>
  <si>
    <t>Warschau L</t>
  </si>
  <si>
    <t>Kaunas L</t>
  </si>
  <si>
    <t>Routen für den Vollausbau</t>
  </si>
  <si>
    <t>London, Boston, Scarborough, Edinburg</t>
  </si>
  <si>
    <t>Groningen, Bremen, Ripen, Haarlem (4 + HUB)</t>
  </si>
  <si>
    <t>Göteborg, Oslo, Stavanger, Bergen, Aalborg (5 + HUB)</t>
  </si>
  <si>
    <t>Königsberg, Reval, Helsinki, Danzig (4 + HUB)</t>
  </si>
  <si>
    <t>Haarlem, Groningen, Bremen, Ripen</t>
  </si>
  <si>
    <t>Malmö, Rostock, Flensburg, Naestved</t>
  </si>
  <si>
    <t>Aalborg, Göteborg, Oslo, Stavanger, Bergen</t>
  </si>
  <si>
    <t>Ahus, Stockholm, Visby, Stettin</t>
  </si>
  <si>
    <t>Königsberg, Helsinki, Reval, Danzig</t>
  </si>
  <si>
    <t>Ripen, Haarlem, Groningen, Bremen</t>
  </si>
  <si>
    <t>Naestved, Flensburg, Rostock, Malmö</t>
  </si>
  <si>
    <t>Bergen, Stavanger, Oslo, Göteborg, Aalborg</t>
  </si>
  <si>
    <t>Stettin, Visby, Stockholm, Ahus</t>
  </si>
  <si>
    <t>Danzig, Reval, Helsinki, Königsberg</t>
  </si>
  <si>
    <t>Ripen, Bremen, Haarlem, Groningen</t>
  </si>
  <si>
    <t>Flensburg, Naestved, Malmö, Rostock</t>
  </si>
  <si>
    <t>Rostock, Flensburg, Naestved, Malmö</t>
  </si>
  <si>
    <t>Stockholm, Visby, Ahus, Stettin</t>
  </si>
  <si>
    <t>Danzig, Helsinki, Reval, Königsberg</t>
  </si>
  <si>
    <t>Reval, Helsinki, Danzig, Königsberg</t>
  </si>
  <si>
    <t>Erfurt, Breslau, Warschau, Kaunas, Posen, Berlin, Minden</t>
  </si>
  <si>
    <t>Berlin, Posen, Kaunas, Warschau, Breslau, Erfurt, Minden</t>
  </si>
  <si>
    <t>Minden, Erfurt, Breslau, Warschau, Kaunas, Posen, Berlin</t>
  </si>
  <si>
    <t>Kaunas, Posen, Berlin, Minden, Erfurt, Breslau, Warschau, Kaunas</t>
  </si>
  <si>
    <t>Brügge, Minden, Hamburg</t>
  </si>
  <si>
    <t>Brügge, Erfurt, Hamburg</t>
  </si>
  <si>
    <t>Brügge, Berlin, Hamburg</t>
  </si>
  <si>
    <t>Hamburg, Posen, Lübeck</t>
  </si>
  <si>
    <t>Hamburg, Breslau, Lübeck</t>
  </si>
  <si>
    <t>Lübeck, Warschau, Riga</t>
  </si>
  <si>
    <t>Lübeck, Kaunas, Riga</t>
  </si>
  <si>
    <t>ZL1 OS</t>
  </si>
  <si>
    <t>ZL2 OS</t>
  </si>
  <si>
    <t>ZL1 NS</t>
  </si>
  <si>
    <t>ZL2 NS</t>
  </si>
  <si>
    <t>Eigenbedarf</t>
  </si>
  <si>
    <t>F</t>
  </si>
  <si>
    <t>F1/2</t>
  </si>
  <si>
    <t>L</t>
  </si>
  <si>
    <t>S1</t>
  </si>
  <si>
    <t>Die nachfolgende Tabelle ist bisher noch nicht getestet (Apr. 2011). Sie ist ein Anhaltspunkt, um einen Vollausbau der Hanse zu planen, ohne durch Katastrophen um mehrere Spieljahre zurückgeworfen zu werden. Daher ist mit dieser Tabelle keine optimale Produktion oder gar Gewinnmaximierung für den Vollausbau gegeben. Es ist zu beachten, dass in der Phase des Aufbaus die Produktion der Grundnahrungsmittel Getreide und Käse sowie der Versorgungsgüter Holz und Wolle absoluten Vorrang hat. Es ist daher notwendig, bei jeder Ausbaustufe zuerst diese Betriebe zu setzen, wenn man als Spieler keinen Bevölkerungseinbruch durch eine der spielimanenten Katastrophen erleben möchte.</t>
  </si>
  <si>
    <t>Soll</t>
  </si>
  <si>
    <t>Anz. Städte</t>
  </si>
  <si>
    <t>Durchschnitt</t>
  </si>
  <si>
    <t>mind.</t>
  </si>
  <si>
    <t>Kritische Produkte für die Stimmung der Bevölkerung</t>
  </si>
  <si>
    <t xml:space="preserve">Regionalware </t>
  </si>
  <si>
    <t>S2</t>
  </si>
  <si>
    <t>S3</t>
  </si>
  <si>
    <t>Produktion Eigenbedarf</t>
  </si>
  <si>
    <t>Sägewerk</t>
  </si>
  <si>
    <t>Bedarf</t>
  </si>
  <si>
    <t>Schmelze</t>
  </si>
  <si>
    <t>Schmied</t>
  </si>
  <si>
    <t>Bestimmung des Verhältnisses von Betrieben zueinander bei der Produktionsplanung</t>
  </si>
  <si>
    <t xml:space="preserve">Met </t>
  </si>
  <si>
    <t>Imker</t>
  </si>
  <si>
    <t>Weber</t>
  </si>
  <si>
    <t>Schafzucht</t>
  </si>
  <si>
    <t>Verhältnis in ganzen Betrieben</t>
  </si>
  <si>
    <t>Brauerei</t>
  </si>
  <si>
    <t>Getreidehof</t>
  </si>
  <si>
    <t>Hanfhof</t>
  </si>
  <si>
    <t>Viehzucht</t>
  </si>
  <si>
    <t>Naestved</t>
  </si>
  <si>
    <t>S4</t>
  </si>
  <si>
    <r>
      <t>Nimwegen, Köln, Brügge, Köln, Nimwegen</t>
    </r>
    <r>
      <rPr>
        <sz val="11"/>
        <color indexed="8"/>
        <rFont val="Arial"/>
        <family val="2"/>
      </rPr>
      <t xml:space="preserve"> (Reisezeiten sind so gering, dass Reparaturzeiten vernachlässigt werden können)</t>
    </r>
  </si>
  <si>
    <r>
      <t>Novgerod, Riga, Thorn</t>
    </r>
    <r>
      <rPr>
        <sz val="11"/>
        <color indexed="8"/>
        <rFont val="Arial"/>
        <family val="2"/>
      </rPr>
      <t xml:space="preserve"> (Reisezeiten groß, daher müssen Reparaturzeiten berücksichtigt werden)</t>
    </r>
  </si>
  <si>
    <t>S5</t>
  </si>
  <si>
    <t>Aalborg, Bergen, Stavanger, Oslo, Göteborg</t>
  </si>
  <si>
    <t>Göteborg, Oslo, Bergen, Stavanger, Aalborg</t>
  </si>
  <si>
    <t>Stavanger</t>
  </si>
  <si>
    <t>S6</t>
  </si>
  <si>
    <t>Ahus</t>
  </si>
  <si>
    <t>Helsinki</t>
  </si>
  <si>
    <t>Ab 1.400 Betrieben ist mit dieser Ware eine Vollversorgung trotz saisonale Schwankungen möglich, bei Getreide wegen Ratten 1.500.</t>
  </si>
  <si>
    <t>je Prod.-Stadt</t>
  </si>
  <si>
    <t>Flußstadt ohne Anschluss an das Landwegenetz</t>
  </si>
  <si>
    <t>Schiffs- und Karrentabelle</t>
  </si>
  <si>
    <t>Wie lange benötige ich mit Schiffen und Karren, um von einer Stadt in die nächste zu kommen? (Wichtig bei Routenplanung)</t>
  </si>
  <si>
    <t>Beispielrechnung, warum bei P4 (Version 1.2) eine Vollversorgung nicht möglich ist.</t>
  </si>
  <si>
    <t>9</t>
  </si>
  <si>
    <t>10</t>
  </si>
  <si>
    <t>11</t>
  </si>
  <si>
    <t>12</t>
  </si>
  <si>
    <t>Verbrauchswerte der Bevölkerung</t>
  </si>
  <si>
    <t>Verbrauchswerte der Produktion</t>
  </si>
  <si>
    <t>Produktionswerte</t>
  </si>
  <si>
    <t>Beispiel für Routenplanung Vollausbau</t>
  </si>
  <si>
    <t>Planung von Riga S4</t>
  </si>
  <si>
    <t>Als erstes sollten die Einstellungen für die Kontorverwalter geplant werden. Hierfür muss neben dem Bevölkerungsverbrauch auch die Produktion betrachtet werden, um die Einstellungen für die benötigten Rohhstoffe vornehmen zu können.</t>
  </si>
  <si>
    <t>Für Aalborg kann festgestellt werden, dass alle 4 in der Stadt produzierbaren Güter oberhalb des kombinierten Bedarfs für die Bevölkerung und die Produktion liegen. Die Stadt muss daher nicht mit diesen 4 Gütern versorgt werden. Daher muss beim Verwalter auch keine Grenze im Einkaufsmenü gesetzt werden, die Bestände dieser 4 Waren blockt.</t>
  </si>
  <si>
    <t>Pauschal 60.000 EW</t>
  </si>
  <si>
    <t>Faktor</t>
  </si>
  <si>
    <t>In dieser Art sind die Produktionen für alle 5 auf dieser Route liegenden Städte zu bewerten.</t>
  </si>
  <si>
    <t>Berechnung der Einstellungen für den Kontorverwalter</t>
  </si>
  <si>
    <t>Einwohner</t>
  </si>
  <si>
    <t>Sperrbestand</t>
  </si>
  <si>
    <t>Einstellungen Sperrbestände für die Einkaufstabelle des Verwalters</t>
  </si>
  <si>
    <t>Sperrbestände für die Einstellung im Verkaufsmenü des Kontorverwalters zum Schutz der Produktion bei Blockaden</t>
  </si>
  <si>
    <t>Berechnung zur Einstellung der Route im HUB-Riga</t>
  </si>
  <si>
    <t>Die Einstellungen für die Route sind für die Zielhäfen Aalborg, Bergen, Stavanger, Oslo und Göteborg einfach. Es wird im Verkaufsmenü alles maximal in das Lager entladen und im Einkaufsmenü alles aus dem Lager maximal eingeladen. Auch die Verkaufsfunktion im HUB-Riga ist maximal alle Güter in das Kontor ausladen.</t>
  </si>
  <si>
    <t>Berechnung der Einstellungen für die Beladung des Konvois</t>
  </si>
  <si>
    <t>Bevölkerung</t>
  </si>
  <si>
    <t>V-Faktor (+)</t>
  </si>
  <si>
    <t>P-Faktor (-)</t>
  </si>
  <si>
    <t>Ladevolumen</t>
  </si>
  <si>
    <t>Ausstoß</t>
  </si>
  <si>
    <t>Transportvolumen</t>
  </si>
  <si>
    <t>Verbrauch</t>
  </si>
  <si>
    <t>Lager</t>
  </si>
  <si>
    <t>24 Kannonen</t>
  </si>
  <si>
    <t>120 Mann</t>
  </si>
  <si>
    <t>370 Fass</t>
  </si>
  <si>
    <t>0 Kannonen</t>
  </si>
  <si>
    <t>0 Mann</t>
  </si>
  <si>
    <t>2.000 Fass</t>
  </si>
  <si>
    <t xml:space="preserve">47 Kraveel geben </t>
  </si>
  <si>
    <t>Summe:</t>
  </si>
  <si>
    <t>Fass</t>
  </si>
  <si>
    <t>In der Regel wird der Konvoi nicht die gesamte Summe der Maximalen Ladung transportieren müssen. Daher werden die Holks des Geleitschutzes in der Regel unbeladen im Konvoi fahren. Die Umlaufzeit des Konvois von Riga über alle 5 Städte zurück nach Riga beträgt weniger als 20 Tage.</t>
  </si>
  <si>
    <t>Mein besonderer Dank gilt Charlotte und Falko vom Patrizierforum.net die mir sehr geholfen haben. Und natürlich Gehtnix, für die anregende Diskussion über verschiedene Aspekte der Bedarfsberechnung. Ein weitere Dank geht an all die Helfer, die namentlich in den nicht deutschsprachigen Versionen dieser Zusammenstellung genannt werden. Ohne die ganzen Übersetzungshelfer, die ihre Freizeit und vor allem "Spielzeit" opfern, um diese Basisdaten auch Spielern anderer Sprachräume zur Verfügung zu stellen, wäre ich nicht sehr weit gekommen.</t>
  </si>
  <si>
    <t>Mecklenburg</t>
  </si>
  <si>
    <t>England</t>
  </si>
  <si>
    <t>Flandern</t>
  </si>
  <si>
    <t>Dänemark</t>
  </si>
  <si>
    <t>Norden</t>
  </si>
  <si>
    <t>Schweden</t>
  </si>
  <si>
    <t>Pommern</t>
  </si>
  <si>
    <t>Livland</t>
  </si>
  <si>
    <t>Region</t>
  </si>
  <si>
    <t>Scarborough'</t>
  </si>
  <si>
    <t>Haarlem'</t>
  </si>
  <si>
    <t>Groningen'</t>
  </si>
  <si>
    <t>Ripen'</t>
  </si>
  <si>
    <t>Flensburg'</t>
  </si>
  <si>
    <t>Göteborg'</t>
  </si>
  <si>
    <t xml:space="preserve"> ' Stadt ist nicht in der 20'er Karte enthalten und muss dort ebenfalls gegründet werden. Diese Stadt ist nur in der 26'er Karte zu Spielbeginn bereits vorhanden.</t>
  </si>
  <si>
    <t>Daher sind die Güter Ziegel, Kleidung und Pech als Mangelgüter in der Vollversorgungstabelle geführt. Da Ziegel während des Vollausbaus weit über dem Maß der Vollversorgung benötigt werden, sind für Holz und Ziegel in der Aufbauphase Städte gekennzeichnet, bei denen erst im Endausbau je 50 Betriebe zur Herstellung von Ziegeln oder Holz zurückgebaut werden. (rote Kennzeichnung) Da das Gut Pech in der Anfangsphase zum Bau von Schiffen und Karren benötigt wird, empfehle ich die Pechbetriebe in einer der 1. Ausbaustufen bereits zu setzen, um die Überproduktion in dieser Phase für den Bau von Transportkapazitäten und den Mittelmeerhandel einsetzen zu können.</t>
  </si>
  <si>
    <t>Hinweis: Wenn eine Stadt Rohstoffe produziert, die für die Produktion anderer Waren in dieser Stadt verwendet werden, so bestimmt der Bevölkerungsverbrauch und additiv der Verbrauch durch die Veredelungsbetriebe den Wert der Betriebe, die für die Eigenproduktion gesetzt wurden. Nur wenn mehr Betriebe als für den Bedarf der Bevölkerung und die Produktion von höherwertigen Waren benötigt in der Stadt gesetzt sind, wird die Differenz, also die Anzahl der Betriebe in Überproduktion gemessen am Verbrauch bei "Produktion" eingetragen.</t>
  </si>
  <si>
    <t>Weniger als 1.400 Betriebe, daher nur Mangelversorgung möglich.</t>
  </si>
  <si>
    <t>Zum Verständnis der Tabellen auf diesem Blatt sei noch folgendes angemerkt. Wenn eine Stadt die Ware benötigt ohne sie selber herstellen zu können, ist für diese Ware eine"1" vermerkt. D.h. für diese Ware ist der Bevölkerungsverbrauch zu berücksichtigen. Wird diese Ware zusätzlich als Rohstoff für die Produktion benötigt, ist die Ware mit einem "*" gekennzeichnet. Hier ist dann der kombinierte Bedarf für die Bevölkerung und die Produktion zu berücksichtigen. Wird die Ware in der Stadt selber produziert, habe ich die Ware mit "0" gekennzeichnet. D.h. bei meiner Betriebsverteilung ist damit der Bevölkerungsbedarf dieser Stadt mit dieser Ware gedeckt. Es ist jetzt aber abhängig vom Verbrauch der folgenden Städte und der Produktion in dieser Stadt oberhalb der Eigenbedarfsgrenze abhängig, wie viel Fass dieser Ware trotzdem im HUB zugeladen werden müssen.</t>
  </si>
  <si>
    <t>Berechnung der Konvoizusammensetzung Rigs S4</t>
  </si>
  <si>
    <t>Beispiele für die Planung von Versorgungsrouten im Vollausbau</t>
  </si>
  <si>
    <t>Edinburgh</t>
  </si>
  <si>
    <t>Scarborough</t>
  </si>
  <si>
    <t>Boston*</t>
  </si>
  <si>
    <t>London</t>
  </si>
  <si>
    <t>Haarlem</t>
  </si>
  <si>
    <t>Groningen</t>
  </si>
  <si>
    <t>Bremen</t>
  </si>
  <si>
    <t>Hamburg</t>
  </si>
  <si>
    <t>Lübeck</t>
  </si>
  <si>
    <t>Rostock</t>
  </si>
  <si>
    <t>Ripen</t>
  </si>
  <si>
    <t>Flensburg</t>
  </si>
  <si>
    <t>Aalborg</t>
  </si>
  <si>
    <t>Naestved*</t>
  </si>
  <si>
    <t>Bergen</t>
  </si>
  <si>
    <t>Stavanger*</t>
  </si>
  <si>
    <t>Oslo</t>
  </si>
  <si>
    <t>Stockholm</t>
  </si>
  <si>
    <t>Malmö</t>
  </si>
  <si>
    <t>Ahus*</t>
  </si>
  <si>
    <t>Visby</t>
  </si>
  <si>
    <t>Stettin</t>
  </si>
  <si>
    <t>Danzig</t>
  </si>
  <si>
    <t>Thorn</t>
  </si>
  <si>
    <t>Königsberg*</t>
  </si>
  <si>
    <t>Riga</t>
  </si>
  <si>
    <t>Reval</t>
  </si>
  <si>
    <t>Helsinki*</t>
  </si>
  <si>
    <t>Novgorod</t>
  </si>
  <si>
    <t>-</t>
  </si>
  <si>
    <t>Town/Stadt</t>
  </si>
  <si>
    <t>Buy / Kaufen</t>
  </si>
  <si>
    <t>Sell / Verkaufen</t>
  </si>
  <si>
    <t>english / Deutsch</t>
  </si>
  <si>
    <t>Malaga</t>
  </si>
  <si>
    <t>x</t>
  </si>
  <si>
    <t>Cartagena</t>
  </si>
  <si>
    <t>Oran</t>
  </si>
  <si>
    <t>Perpignan</t>
  </si>
  <si>
    <t>Algier</t>
  </si>
  <si>
    <t>Genua</t>
  </si>
  <si>
    <t>Sfax</t>
  </si>
  <si>
    <t>Roma</t>
  </si>
  <si>
    <t>Palermo</t>
  </si>
  <si>
    <t>Tripoli</t>
  </si>
  <si>
    <t>Salerno</t>
  </si>
  <si>
    <t>Bari</t>
  </si>
  <si>
    <t>Split</t>
  </si>
  <si>
    <t>Bengazi</t>
  </si>
  <si>
    <t>Athena</t>
  </si>
  <si>
    <t>Tubruq</t>
  </si>
  <si>
    <t>Ismir</t>
  </si>
  <si>
    <t>Istanbul</t>
  </si>
  <si>
    <t>Antalya</t>
  </si>
  <si>
    <t>Tabelle Verbrauch und Produktion erstellt aus Messwerten für den Verbrauch von 60.000 Einwohnern</t>
  </si>
  <si>
    <t>Erklärung:</t>
  </si>
  <si>
    <t>Je Betrieb sind im Spiel genau 25 Arbeiter beschäftigt, wenn im Betrieb die maximale Anzahl von Arbeitern eingestellt ist.</t>
  </si>
  <si>
    <t>Die Tabelle greift den benötigten 10 Tagesbedarf auf, der von Wredi am 25.09.2010 im Patrizierforum eingestellt wurde.</t>
  </si>
  <si>
    <t>Als Produktion der Betriebe werden die Zahlen verwendet, die ich durch eigene Betriebe ermittelt habe und die mit Wredis Zahlen übereinstimmen.</t>
  </si>
  <si>
    <t>Hierbei habe ich mit den Waren angefangen, die weitere Vorprodukte benötigen.</t>
  </si>
  <si>
    <t>Hierdurch ist ausgeschlossen, dass Rohstoffbedarfe für die Verarbeitung in Vorprodukte nicht berücksichtigt wurden.</t>
  </si>
  <si>
    <t>Die Spalte Realbedarf für 10 Tage gibt somit den Bedarf an, der durch die Bevölkerungsnachfrage entsteht, wobei die benötigten Vorprodukte für die Waren ebenfalls vollständig ausgewiesen sind.</t>
  </si>
  <si>
    <t>Route</t>
  </si>
  <si>
    <t>Boston</t>
  </si>
  <si>
    <t>Königsberg</t>
  </si>
  <si>
    <t>Aus diesem Grund  habe ich die Reihenfolge der Excel-Blätter folgendermaßen gewählt:</t>
  </si>
  <si>
    <t>Blatt</t>
  </si>
  <si>
    <t>Name</t>
  </si>
  <si>
    <t>Inhalt</t>
  </si>
  <si>
    <t>1</t>
  </si>
  <si>
    <t>Produktion der Städte</t>
  </si>
  <si>
    <t>2</t>
  </si>
  <si>
    <t>Preistabelle</t>
  </si>
  <si>
    <t>Zu welchem Preis kaufe und verkaufe ich die handelbaren Güter, und wie niedrig ist der optimale Produktionspreis?</t>
  </si>
  <si>
    <t>3</t>
  </si>
  <si>
    <t>Für welche Schiffstypen benötige ich welche Mengen an Baumaterial, damit die Werft meines Vertrauens diese Schiffe auch bauen kann?</t>
  </si>
  <si>
    <t>4</t>
  </si>
  <si>
    <t>Reisezeiten</t>
  </si>
  <si>
    <t>5</t>
  </si>
  <si>
    <t>Mittelmeer</t>
  </si>
  <si>
    <t>Wie viele und vor allem welche Mittelmeerstädte gibt es im Spiel, und wo sind diese zu finden?</t>
  </si>
  <si>
    <t>6</t>
  </si>
  <si>
    <t>Produktionswerte der Betriebe</t>
  </si>
  <si>
    <t>Wie viel produziert welcher Betrieb pro Tag, und welche Rohstoffe werden dafür in welchen Mengen benötigt?</t>
  </si>
  <si>
    <t>7</t>
  </si>
  <si>
    <t>Verbrauch und Produktion</t>
  </si>
  <si>
    <t>8</t>
  </si>
  <si>
    <t>Planung Vollausbau</t>
  </si>
  <si>
    <t>Diese Excel-Mappe wurde von Hein Bagaluth alias Ralf Tielmann erstellt.</t>
  </si>
  <si>
    <t>Danksagung:</t>
  </si>
  <si>
    <t>Holz</t>
  </si>
  <si>
    <t>Ziegel</t>
  </si>
  <si>
    <t>Getreide</t>
  </si>
  <si>
    <t>Hanf</t>
  </si>
  <si>
    <t>Wolle</t>
  </si>
  <si>
    <t>Rohmetalle</t>
  </si>
  <si>
    <t>Honig</t>
  </si>
  <si>
    <t>Salz</t>
  </si>
  <si>
    <t>Metallwaren</t>
  </si>
  <si>
    <t>Met</t>
  </si>
  <si>
    <t>Tuch</t>
  </si>
  <si>
    <t>Bier</t>
  </si>
  <si>
    <t>Stockfisch</t>
  </si>
  <si>
    <t>Kleidung</t>
  </si>
  <si>
    <t>Käse</t>
  </si>
  <si>
    <t>Pech</t>
  </si>
  <si>
    <t>Felle</t>
  </si>
  <si>
    <t>Fleisch</t>
  </si>
  <si>
    <t>Wein</t>
  </si>
  <si>
    <t>Gewürze</t>
  </si>
  <si>
    <t>EP</t>
  </si>
  <si>
    <t>Brügge</t>
  </si>
  <si>
    <t>Köln</t>
  </si>
  <si>
    <t>Göteborg</t>
  </si>
  <si>
    <t>Eigenproduktion</t>
  </si>
  <si>
    <t>Gut wird für die Produktion benötigt, aber von der Stadt selber produziert.</t>
  </si>
  <si>
    <t>Gut wird von der Stadt produziert.</t>
  </si>
  <si>
    <t>Gut wird von der Stadt für die Produktion benötigt.</t>
  </si>
  <si>
    <t>Gut wird von dieser Stadt importiert.</t>
  </si>
  <si>
    <t>Güter, die mit schwarzer Schrift in der Tabelle stehen, benötigen keine Rohstoffe.</t>
  </si>
  <si>
    <t>Güter, die mit blauer Schrift in der Tabelle stehen benötigen einen Rohstoff, um produziert werden zu können.</t>
  </si>
  <si>
    <t>Güter, die mit roter Schrift in der Tabelle stehen, benötigen zwei Rohstoffe, um produziert zu werden.</t>
  </si>
  <si>
    <t>Besondere Güter sind Tuch und Metallwaren. Beide Güter benötigen Rohstoffe um selber produziert zu werden, sind aber selber ebenfalls Rohstoff bei der Produktion von weiteren Gütern.</t>
  </si>
  <si>
    <t>Schwierigkeitsgrad</t>
  </si>
  <si>
    <t>Normal</t>
  </si>
  <si>
    <t>Fortgeschritten</t>
  </si>
  <si>
    <t>Profi</t>
  </si>
  <si>
    <t>Preis</t>
  </si>
  <si>
    <t>Produktions-</t>
  </si>
  <si>
    <t>Einkaufs-</t>
  </si>
  <si>
    <t>Verkaufs-</t>
  </si>
  <si>
    <t>Gut</t>
  </si>
  <si>
    <t>preis</t>
  </si>
  <si>
    <t>Anmerkung zur Flusskogge: Die Flusskogge kann auch für den Seehandel und sogar für den Einsatz im Mittelmeer benutzt werden. Es ist aber davon abzuraten, da der "Verschleiß" (Beschädigung durch Nutzung) bei Flusskoggen im Hochseeeinsatz deutlich höher ist als bei "echten" Seeschiffen (alle anderen Schiffstypen). Nur bei Einsatz auf Flüssen und kurzen Seestrecken ist der "Verschleiß" annähernd gleich. Eine Flusskogge in einem Konvoi, der hauptsächlich über die Meere fährt, bedingt dadurch eine schnellere Notwendigkeit zur Reparatur für den gesamten Konvoi.</t>
  </si>
  <si>
    <t>Schnigge</t>
  </si>
  <si>
    <t>Kraier</t>
  </si>
  <si>
    <t>Kogge</t>
  </si>
  <si>
    <t>Holk</t>
  </si>
  <si>
    <t>Hansekogge</t>
  </si>
  <si>
    <t>Flusskogge</t>
  </si>
  <si>
    <t>Kraveel</t>
  </si>
  <si>
    <t>Kann auf See und für Flüsse genutzt werden.</t>
  </si>
  <si>
    <t>Kann nur für Seestädte genutzt werden.</t>
  </si>
  <si>
    <t>Sollte nur für Flussstädte und einen kurzen Seeweg genutzt werden.</t>
  </si>
  <si>
    <t xml:space="preserve">Anmerkung für Neueinsteiger: Reisezeiten werden erst dann benötigt, wenn man als Spieler plant, seine Produktionsstandorte zu vernetzen, um eine automatisierte Versorgung aufzubauen. Je Stopp auf einer Handelsroute benötigt ein Konvoi genau einen Tag. Für die Planung einer automatisierten Versorgung der Städte, insbesondere über eine der vielen Hub-System-Varianten, ist es daher erforderlich, die genauen Umlaufzeiten der Versorgungskonvois zu kennen, um die Mengen richtig zu planen. Die Umlaufzeiten ergeben sich aus der Anzahl der Städte in der Route und den Reisezeiten zwischen den in der Route eingetragenen Städten. </t>
  </si>
  <si>
    <t>Die Zeiten wurden mit der Spielgeschwindigkeit 0,1 ermittelt. Alle genutzten Schiffe waren voll ausgebaut, hatten keine Ladung und wurden durch einen Kapitän mit der Erfahrung 2 in Navigation geführt.</t>
  </si>
  <si>
    <t>Es ist zu beachten, dass die Reisezeiten durch die Ladung des Konvois, die Jahreszeit und vorhandene Stürme auf der Seekarte direkt beeinflusst werden.</t>
  </si>
  <si>
    <t>Mittelmeerkarte und Handelsniederlassungen, die im Spiel entdeckt werden können</t>
  </si>
  <si>
    <t>An dieser Stelle ein Dank an die Patrizier4-fansite. Ich habe mir die Karte und die Tabelle dort gezogen, da ich selber sonst noch einige Stunden länger an dieser Zusammenstellung gesessen hätte. Dafür werden sie auch diese Datei von mir bekommen. Ich hoffe, sie wird dort dann auch zum Download angeboten.</t>
  </si>
  <si>
    <t>wine / Wein</t>
  </si>
  <si>
    <t>pitch /   Pech</t>
  </si>
  <si>
    <t>pelts /   Felle</t>
  </si>
  <si>
    <t>cloth /   Tuch</t>
  </si>
  <si>
    <t>Produktion</t>
  </si>
  <si>
    <t>benötigte Güter</t>
  </si>
  <si>
    <t>pro Tag</t>
  </si>
  <si>
    <t>pro Tag und Betrieb</t>
  </si>
  <si>
    <t>je produziertem Gut</t>
  </si>
  <si>
    <t>Grundbedarf</t>
  </si>
  <si>
    <t>Bedarf Rohstoffe für Vorprodukte ∑ incl. 10 Tagesverbrauch bei Produkt</t>
  </si>
  <si>
    <t>je Stadt bei 60.000**</t>
  </si>
  <si>
    <t>Vollausbau 32x60.000EW</t>
  </si>
  <si>
    <t>60.000  / 10 Tage</t>
  </si>
  <si>
    <t>Tagesproduktion*</t>
  </si>
  <si>
    <t>10 Tagesproduktion</t>
  </si>
  <si>
    <t xml:space="preserve"> Betriebe-Anzahl 1</t>
  </si>
  <si>
    <t>10 Tage Realbedarf</t>
  </si>
  <si>
    <t>Betriebe gesamt</t>
  </si>
  <si>
    <t>Aufgerundet</t>
  </si>
  <si>
    <t>bei Tuch</t>
  </si>
  <si>
    <t>bei Salz</t>
  </si>
  <si>
    <t>bei Metallwaren</t>
  </si>
  <si>
    <t>* unter der Annahme, dass diese Werte für die Tagesproduktion stimmen und auch nicht durch Forschung verbessert werden können.</t>
  </si>
  <si>
    <t>** unter der Grundannahme, dass jede Stadt im Durchschnitt nur bis zu 60.000 EW ausgebaut wird.</t>
  </si>
  <si>
    <t>Angenommene Werte für Vorprodukte bei der Produktion für eine Mengeneinheit des Gutes:</t>
  </si>
  <si>
    <t>Gut / Vorprodukt</t>
  </si>
  <si>
    <t>Bei 60.000 Einwohnern ist ein Viertel Arbeiter, die in den Betrieben arbeiten können. Das sind 15.000 Arbeiter.</t>
  </si>
  <si>
    <t>Daher können bei 60.000 Einwohnern nur 600 Betriebe genutzt werden, um eine Vollversorgung zu gewährleisten.</t>
  </si>
  <si>
    <t>Auch der Verbrauch je produzierter Ware von den Produkten, die Rohstoffe weiterverarbeiten, sind bei mir identisch mit den Zahlen, die Wredi veranschlagt hat.</t>
  </si>
  <si>
    <t>Im Unterschied zu anderen im Umlauf befindlichen Tabellen bin ich vom 10-Tagesbedarf ausgegangen und habe zunächst einmal den Bedarf an Rohstoffen extra ausgewiesen.</t>
  </si>
  <si>
    <t>Dort, wo sich die Spalte und die Zeile der selben Ware kreuzen, habe ich die Summe aus Verbrauch durch die Bevölkerung und Verbrauch der Betriebe für andere Produkte eingetragen.</t>
  </si>
  <si>
    <t>Um Rundungsfehler zu minimieren, habe ich dann den 10-Tagesbedarf für 60.000 EW auf 32 Städte à 60.000 Einwohner hochgerechnet.</t>
  </si>
  <si>
    <t>Aus dieser Summe wurde dann mit Hilfe der 10-Tagesproduktion je Betrieb der Bedarf an Betrieben errechnet und aufgerundet.</t>
  </si>
  <si>
    <t>Stadt</t>
  </si>
  <si>
    <t>∑ je Stadt</t>
  </si>
  <si>
    <t>Betriebe</t>
  </si>
  <si>
    <t>Gesamt-∑</t>
  </si>
  <si>
    <t>Summe</t>
  </si>
  <si>
    <t>Wird erst im Endausbau um 50 reduziert, vorher 50 Betriebe für Produktion des Rohstoffes für den Aufbau.</t>
  </si>
  <si>
    <t>50 Betriebe werden erst im Endausbau gebaut, da vorher für Rohstoffproduktion geblockt.</t>
  </si>
  <si>
    <t>Erklärung zum Excelsheet Basisdaten P4 AddOn</t>
  </si>
  <si>
    <t>Ich habe in dieser Zusammenstellung versucht, die Basisdaten, die jeder Spieler, aber insbesondere Neueinsteiger, für das Spiel Patrizier IV benötigen, zusammenzustellen.  Als Einsteiger interessieren zunächst die Angaben, was in welcher Stadt produziert wird, welche Waren zu welchen Preisen handelbar sind und was mich die Schiffe und Karren an Rohmaterialien kosten, da diese zum Bau vorhanden sein müssen. Erst in zweiter Linie interessieren die Produktionsdaten und die Verteilungen von Betrieben für den Vollausbau, so wie sie die Spieler gerne hätten, die im Spiel schon weiter sind. Auch fand ich es nützlich, wie für Patrizier II die Reisezeiten zwischen den Städten des Spieles in einer Matrix zusammenzustellen.</t>
  </si>
  <si>
    <t>Was produziert welche Stadt, und welche Städte importieren Gewürze in der "historischen" Produktionskarte mit 40 Städten?</t>
  </si>
  <si>
    <t>Seestadt</t>
  </si>
  <si>
    <t>Seestadt mit Anschluss an das Landwegenetz</t>
  </si>
  <si>
    <t>Landstadt ohne Hafen</t>
  </si>
  <si>
    <t>Flußstadt mit Anschluss an das Landwegenetz</t>
  </si>
  <si>
    <t>Nimwegen#</t>
  </si>
  <si>
    <t># Stadt muss über das Landwegenetz frei geschaltet werden</t>
  </si>
  <si>
    <t>* Stadt muss gegründet werden über Forschung oder LF Mission und EM Mission</t>
  </si>
  <si>
    <t>Minden</t>
  </si>
  <si>
    <t>Erfurt</t>
  </si>
  <si>
    <t>Berlin</t>
  </si>
  <si>
    <t>Posen</t>
  </si>
  <si>
    <t>Breslau</t>
  </si>
  <si>
    <t>Warschau</t>
  </si>
  <si>
    <t>Kaunas</t>
  </si>
  <si>
    <t>Produktion in den 40 Städten bei Standardeinstellung "Historische Produktion"</t>
  </si>
  <si>
    <t>Minden#</t>
  </si>
  <si>
    <t>Erfurt#</t>
  </si>
  <si>
    <t>Berlin#</t>
  </si>
  <si>
    <t>Posen#</t>
  </si>
  <si>
    <t>Breslau#</t>
  </si>
  <si>
    <t>Warschau#</t>
  </si>
  <si>
    <t>Kaunas#</t>
  </si>
  <si>
    <t>Hinweis für alle Spieler: In der folgenden Tabelle wird eine Produktionspreis für die Erstellung von Gütern angegeben. Diese Preis kann nur bei optimaler Versorgungslage erreicht werden. Hierzu müssen die Betriebe alle die volle Anzahl von Arbeitskräften haben und auf 100% produzieren. Weiterhin müssen bei Gütern, die Rohstoffe benötigen, diese auch wiederum zu den angegebenen Mindestpreis produziert worden sein. Auch die Zufriedenheit der Bevölkerung in der produzierenden Stadt ist zu berücksichtigen. Nur wenn die Bevölkerung zufrieden ist, können diese Werte erreicht werden.</t>
  </si>
  <si>
    <t>Marktpreise Profi</t>
  </si>
  <si>
    <t>1 grüner</t>
  </si>
  <si>
    <t>2 grüne</t>
  </si>
  <si>
    <t>Punkt*</t>
  </si>
  <si>
    <t>Punkte**</t>
  </si>
  <si>
    <t>*</t>
  </si>
  <si>
    <t>Dieses ist der Preis, bei dem die Versorgungsanzeige der Stadt von rot auf einen grünen Punkt wechselt.</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</si>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</sst>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
  </numFmts>
  <fonts count="45" x14ac:knownFonts="1">
    <font>
      <sz val="11"/>
      <color theme="1"/>
      <name val="Calibri"/>
      <family val="2"/>
      <scheme val="minor"/>
    </font>
    <font>
      <sz val="10"/>
      <color indexed="8"/>
      <name val="Arial"/>
      <family val="2"/>
    </font>
    <font>
      <sz val="10"/>
      <name val="Arial"/>
      <family val="2"/>
    </font>
    <font>
      <sz val="11"/>
      <color indexed="8"/>
      <name val="Calibri"/>
      <family val="2"/>
    </font>
    <font>
      <b/>
      <sz val="24"/>
      <color indexed="8"/>
      <name val="Arial"/>
      <family val="2"/>
    </font>
    <font>
      <sz val="16"/>
      <color indexed="8"/>
      <name val="Arial"/>
      <family val="2"/>
    </font>
    <font>
      <sz val="12"/>
      <color indexed="8"/>
      <name val="Arial"/>
      <family val="2"/>
    </font>
    <font>
      <b/>
      <sz val="12"/>
      <color indexed="8"/>
      <name val="Arial"/>
      <family val="2"/>
    </font>
    <font>
      <b/>
      <i/>
      <sz val="10"/>
      <name val="Arial"/>
      <family val="2"/>
    </font>
    <font>
      <b/>
      <i/>
      <sz val="10"/>
      <color indexed="12"/>
      <name val="Arial"/>
      <family val="2"/>
    </font>
    <font>
      <b/>
      <i/>
      <sz val="10"/>
      <color indexed="10"/>
      <name val="Arial"/>
      <family val="2"/>
    </font>
    <font>
      <b/>
      <i/>
      <sz val="10"/>
      <color indexed="20"/>
      <name val="Arial"/>
      <family val="2"/>
    </font>
    <font>
      <sz val="10"/>
      <color indexed="22"/>
      <name val="Arial"/>
      <family val="2"/>
    </font>
    <font>
      <b/>
      <sz val="10"/>
      <color indexed="22"/>
      <name val="Arial"/>
      <family val="2"/>
    </font>
    <font>
      <b/>
      <sz val="10"/>
      <name val="Arial"/>
      <family val="2"/>
    </font>
    <font>
      <b/>
      <sz val="16"/>
      <color indexed="8"/>
      <name val="Arial"/>
      <family val="2"/>
    </font>
    <font>
      <b/>
      <sz val="12"/>
      <color indexed="8"/>
      <name val="Calibri"/>
      <family val="2"/>
    </font>
    <font>
      <b/>
      <sz val="10"/>
      <color indexed="8"/>
      <name val="Arial"/>
      <family val="2"/>
    </font>
    <font>
      <b/>
      <sz val="10"/>
      <color indexed="8"/>
      <name val="Calibri"/>
      <family val="2"/>
    </font>
    <font>
      <sz val="10"/>
      <color indexed="8"/>
      <name val="Calibri"/>
      <family val="2"/>
    </font>
    <font>
      <b/>
      <sz val="11"/>
      <color indexed="8"/>
      <name val="Calibri"/>
      <family val="2"/>
    </font>
    <font>
      <sz val="10"/>
      <color indexed="8"/>
      <name val="Verdana"/>
      <family val="2"/>
    </font>
    <font>
      <sz val="11"/>
      <color indexed="8"/>
      <name val="Calibri"/>
      <family val="2"/>
    </font>
    <font>
      <sz val="10"/>
      <name val="Arial"/>
      <family val="2"/>
    </font>
    <font>
      <sz val="10"/>
      <color indexed="8"/>
      <name val="Arial"/>
      <family val="2"/>
    </font>
    <font>
      <i/>
      <sz val="10"/>
      <color indexed="61"/>
      <name val="Arial"/>
      <family val="2"/>
    </font>
    <font>
      <b/>
      <sz val="11"/>
      <color indexed="8"/>
      <name val="Calibri"/>
      <family val="2"/>
    </font>
    <font>
      <b/>
      <sz val="14"/>
      <color indexed="8"/>
      <name val="Arial"/>
      <family val="2"/>
    </font>
    <font>
      <b/>
      <sz val="14"/>
      <color indexed="8"/>
      <name val="Calibri"/>
      <family val="2"/>
    </font>
    <font>
      <sz val="11"/>
      <color indexed="8"/>
      <name val="Arial"/>
      <family val="2"/>
    </font>
    <font>
      <b/>
      <sz val="14"/>
      <color indexed="8"/>
      <name val="Arial"/>
      <family val="2"/>
    </font>
    <font>
      <b/>
      <sz val="16"/>
      <color indexed="8"/>
      <name val="Calibri"/>
      <family val="2"/>
    </font>
    <font>
      <b/>
      <sz val="11"/>
      <color indexed="8"/>
      <name val="Symbol"/>
      <family val="1"/>
      <charset val="2"/>
    </font>
    <font>
      <b/>
      <sz val="10"/>
      <color indexed="8"/>
      <name val="Arial"/>
      <family val="2"/>
    </font>
    <font>
      <sz val="11"/>
      <color indexed="8"/>
      <name val="Arial"/>
      <family val="2"/>
    </font>
    <font>
      <b/>
      <sz val="16"/>
      <color indexed="8"/>
      <name val="Arial"/>
      <family val="2"/>
    </font>
    <font>
      <b/>
      <sz val="12"/>
      <color indexed="8"/>
      <name val="Arial"/>
      <family val="2"/>
    </font>
    <font>
      <b/>
      <sz val="11"/>
      <color indexed="8"/>
      <name val="Arial"/>
      <family val="2"/>
    </font>
    <font>
      <b/>
      <sz val="11"/>
      <color indexed="10"/>
      <name val="Calibri"/>
      <family val="2"/>
    </font>
    <font>
      <sz val="11"/>
      <color indexed="17"/>
      <name val="Calibri"/>
      <family val="2"/>
    </font>
    <font>
      <b/>
      <sz val="11"/>
      <name val="Calibri"/>
      <family val="2"/>
    </font>
    <font>
      <sz val="11"/>
      <color indexed="10"/>
      <name val="Calibri"/>
      <family val="2"/>
    </font>
    <font>
      <b/>
      <sz val="12"/>
      <color indexed="8"/>
      <name val="Calibri"/>
      <family val="2"/>
    </font>
    <font>
      <sz val="11"/>
      <color theme="1"/>
      <name val="Calibri"/>
      <family val="2"/>
      <scheme val="minor"/>
    </font>
    <font>
      <sz val="10"/>
      <color theme="1"/>
      <name val="Arial"/>
      <family val="2"/>
    </font>
  </fonts>
  <fills count="19">
    <fill>
      <patternFill patternType="none"/>
    </fill>
    <fill>
      <patternFill patternType="gray125"/>
    </fill>
    <fill>
      <patternFill patternType="solid">
        <fgColor indexed="10"/>
        <bgColor indexed="60"/>
      </patternFill>
    </fill>
    <fill>
      <patternFill patternType="solid">
        <fgColor indexed="51"/>
        <bgColor indexed="64"/>
      </patternFill>
    </fill>
    <fill>
      <patternFill patternType="solid">
        <fgColor indexed="9"/>
        <bgColor indexed="64"/>
      </patternFill>
    </fill>
    <fill>
      <patternFill patternType="solid">
        <fgColor indexed="44"/>
        <bgColor indexed="64"/>
      </patternFill>
    </fill>
    <fill>
      <patternFill patternType="solid">
        <fgColor indexed="46"/>
        <bgColor indexed="64"/>
      </patternFill>
    </fill>
    <fill>
      <patternFill patternType="solid">
        <fgColor indexed="50"/>
        <bgColor indexed="64"/>
      </patternFill>
    </fill>
    <fill>
      <patternFill patternType="solid">
        <fgColor indexed="40"/>
        <bgColor indexed="64"/>
      </patternFill>
    </fill>
    <fill>
      <patternFill patternType="solid">
        <fgColor indexed="44"/>
        <bgColor indexed="8"/>
      </patternFill>
    </fill>
    <fill>
      <patternFill patternType="solid">
        <fgColor indexed="47"/>
        <bgColor indexed="64"/>
      </patternFill>
    </fill>
    <fill>
      <patternFill patternType="solid">
        <fgColor indexed="13"/>
        <bgColor indexed="64"/>
      </patternFill>
    </fill>
    <fill>
      <patternFill patternType="solid">
        <fgColor indexed="10"/>
        <bgColor indexed="64"/>
      </patternFill>
    </fill>
    <fill>
      <patternFill patternType="solid">
        <fgColor indexed="22"/>
        <bgColor indexed="64"/>
      </patternFill>
    </fill>
    <fill>
      <patternFill patternType="solid">
        <fgColor indexed="52"/>
        <bgColor indexed="64"/>
      </patternFill>
    </fill>
    <fill>
      <patternFill patternType="solid">
        <fgColor indexed="17"/>
        <bgColor indexed="64"/>
      </patternFill>
    </fill>
    <fill>
      <patternFill patternType="solid">
        <fgColor indexed="45"/>
        <bgColor indexed="64"/>
      </patternFill>
    </fill>
    <fill>
      <patternFill patternType="solid">
        <fgColor indexed="30"/>
        <bgColor indexed="64"/>
      </patternFill>
    </fill>
    <fill>
      <patternFill patternType="solid">
        <fgColor indexed="49"/>
        <bgColor indexed="64"/>
      </patternFill>
    </fill>
  </fills>
  <borders count="108">
    <border>
      <left/>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medium">
        <color indexed="8"/>
      </right>
      <top/>
      <bottom style="thin">
        <color indexed="8"/>
      </bottom>
      <diagonal/>
    </border>
    <border>
      <left style="thin">
        <color indexed="8"/>
      </left>
      <right style="medium">
        <color indexed="8"/>
      </right>
      <top style="thin">
        <color indexed="8"/>
      </top>
      <bottom style="thin">
        <color indexed="8"/>
      </bottom>
      <diagonal/>
    </border>
    <border>
      <left style="thin">
        <color indexed="8"/>
      </left>
      <right style="thin">
        <color indexed="8"/>
      </right>
      <top style="thin">
        <color indexed="8"/>
      </top>
      <bottom style="medium">
        <color indexed="8"/>
      </bottom>
      <diagonal/>
    </border>
    <border>
      <left style="thin">
        <color indexed="8"/>
      </left>
      <right style="medium">
        <color indexed="8"/>
      </right>
      <top style="thin">
        <color indexed="8"/>
      </top>
      <bottom style="medium">
        <color indexed="8"/>
      </bottom>
      <diagonal/>
    </border>
    <border>
      <left style="thin">
        <color indexed="8"/>
      </left>
      <right style="thin">
        <color indexed="8"/>
      </right>
      <top style="medium">
        <color indexed="8"/>
      </top>
      <bottom style="thin">
        <color indexed="8"/>
      </bottom>
      <diagonal/>
    </border>
    <border>
      <left style="thin">
        <color indexed="8"/>
      </left>
      <right style="medium">
        <color indexed="8"/>
      </right>
      <top style="medium">
        <color indexed="8"/>
      </top>
      <bottom style="thin">
        <color indexed="8"/>
      </bottom>
      <diagonal/>
    </border>
    <border>
      <left style="medium">
        <color indexed="8"/>
      </left>
      <right style="medium">
        <color indexed="8"/>
      </right>
      <top style="medium">
        <color indexed="8"/>
      </top>
      <bottom style="thin">
        <color indexed="8"/>
      </bottom>
      <diagonal/>
    </border>
    <border>
      <left style="medium">
        <color indexed="8"/>
      </left>
      <right style="medium">
        <color indexed="8"/>
      </right>
      <top/>
      <bottom style="thin">
        <color indexed="8"/>
      </bottom>
      <diagonal/>
    </border>
    <border>
      <left style="medium">
        <color indexed="8"/>
      </left>
      <right style="thin">
        <color indexed="8"/>
      </right>
      <top/>
      <bottom style="thin">
        <color indexed="8"/>
      </bottom>
      <diagonal/>
    </border>
    <border>
      <left style="medium">
        <color indexed="8"/>
      </left>
      <right style="medium">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medium">
        <color indexed="8"/>
      </left>
      <right style="medium">
        <color indexed="8"/>
      </right>
      <top style="thin">
        <color indexed="8"/>
      </top>
      <bottom style="medium">
        <color indexed="8"/>
      </bottom>
      <diagonal/>
    </border>
    <border>
      <left style="medium">
        <color indexed="8"/>
      </left>
      <right style="thin">
        <color indexed="8"/>
      </right>
      <top style="thin">
        <color indexed="8"/>
      </top>
      <bottom style="medium">
        <color indexed="8"/>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8"/>
      </left>
      <right style="medium">
        <color indexed="64"/>
      </right>
      <top style="thin">
        <color indexed="8"/>
      </top>
      <bottom/>
      <diagonal/>
    </border>
    <border>
      <left/>
      <right style="thin">
        <color indexed="8"/>
      </right>
      <top style="thin">
        <color indexed="8"/>
      </top>
      <bottom/>
      <diagonal/>
    </border>
    <border>
      <left style="medium">
        <color indexed="64"/>
      </left>
      <right style="thin">
        <color indexed="8"/>
      </right>
      <top style="thin">
        <color indexed="8"/>
      </top>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8"/>
      </right>
      <top/>
      <bottom/>
      <diagonal/>
    </border>
    <border>
      <left style="thin">
        <color indexed="8"/>
      </left>
      <right style="medium">
        <color indexed="64"/>
      </right>
      <top/>
      <bottom/>
      <diagonal/>
    </border>
    <border>
      <left/>
      <right style="thin">
        <color indexed="8"/>
      </right>
      <top/>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8"/>
      </right>
      <top style="medium">
        <color indexed="8"/>
      </top>
      <bottom style="thin">
        <color indexed="8"/>
      </bottom>
      <diagonal/>
    </border>
    <border>
      <left/>
      <right style="thin">
        <color indexed="8"/>
      </right>
      <top style="thin">
        <color indexed="8"/>
      </top>
      <bottom style="thin">
        <color indexed="8"/>
      </bottom>
      <diagonal/>
    </border>
    <border>
      <left/>
      <right style="thin">
        <color indexed="8"/>
      </right>
      <top style="thin">
        <color indexed="8"/>
      </top>
      <bottom style="medium">
        <color indexed="8"/>
      </bottom>
      <diagonal/>
    </border>
    <border>
      <left style="medium">
        <color indexed="64"/>
      </left>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style="thin">
        <color indexed="64"/>
      </right>
      <top/>
      <bottom/>
      <diagonal/>
    </border>
    <border>
      <left style="medium">
        <color indexed="64"/>
      </left>
      <right/>
      <top style="medium">
        <color indexed="64"/>
      </top>
      <bottom style="thin">
        <color indexed="8"/>
      </bottom>
      <diagonal/>
    </border>
    <border>
      <left/>
      <right style="medium">
        <color indexed="64"/>
      </right>
      <top style="medium">
        <color indexed="64"/>
      </top>
      <bottom style="thin">
        <color indexed="8"/>
      </bottom>
      <diagonal/>
    </border>
    <border>
      <left/>
      <right/>
      <top style="medium">
        <color indexed="64"/>
      </top>
      <bottom style="thin">
        <color indexed="8"/>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right/>
      <top style="thin">
        <color indexed="64"/>
      </top>
      <bottom/>
      <diagonal/>
    </border>
    <border>
      <left/>
      <right style="medium">
        <color indexed="64"/>
      </right>
      <top style="thin">
        <color indexed="64"/>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medium">
        <color indexed="64"/>
      </top>
      <bottom/>
      <diagonal/>
    </border>
    <border>
      <left style="double">
        <color indexed="64"/>
      </left>
      <right style="thin">
        <color indexed="64"/>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style="double">
        <color indexed="64"/>
      </bottom>
      <diagonal/>
    </border>
    <border>
      <left style="double">
        <color indexed="64"/>
      </left>
      <right style="double">
        <color indexed="64"/>
      </right>
      <top style="medium">
        <color indexed="64"/>
      </top>
      <bottom/>
      <diagonal/>
    </border>
    <border>
      <left style="double">
        <color indexed="64"/>
      </left>
      <right/>
      <top style="medium">
        <color indexed="64"/>
      </top>
      <bottom/>
      <diagonal/>
    </border>
  </borders>
  <cellStyleXfs count="8">
    <xf numFmtId="0" fontId="0" fillId="0" borderId="0"/>
    <xf numFmtId="0" fontId="2" fillId="0" borderId="0"/>
    <xf numFmtId="0" fontId="23" fillId="0" borderId="0"/>
    <xf numFmtId="0" fontId="3" fillId="0" borderId="0"/>
    <xf numFmtId="0" fontId="43" fillId="0" borderId="0"/>
    <xf numFmtId="0" fontId="1" fillId="0" borderId="0"/>
    <xf numFmtId="0" fontId="23" fillId="0" borderId="0"/>
    <xf numFmtId="0" fontId="44" fillId="0" borderId="0"/>
  </cellStyleXfs>
  <cellXfs count="651">
    <xf numFmtId="0" fontId="0" fillId="0" borderId="0" xfId="0"/>
    <xf numFmtId="0" fontId="1" fillId="0" borderId="0" xfId="5"/>
    <xf numFmtId="0" fontId="2" fillId="0" borderId="1" xfId="1" applyFont="1" applyBorder="1"/>
    <xf numFmtId="0" fontId="2" fillId="0" borderId="0" xfId="1"/>
    <xf numFmtId="0" fontId="3" fillId="0" borderId="0" xfId="3"/>
    <xf numFmtId="0" fontId="2" fillId="0" borderId="0" xfId="1" applyFont="1" applyFill="1" applyBorder="1"/>
    <xf numFmtId="0" fontId="3" fillId="0" borderId="2" xfId="3" applyBorder="1"/>
    <xf numFmtId="0" fontId="3" fillId="0" borderId="3" xfId="3" applyBorder="1"/>
    <xf numFmtId="0" fontId="3" fillId="0" borderId="1" xfId="3" applyBorder="1"/>
    <xf numFmtId="0" fontId="3" fillId="0" borderId="4" xfId="3" applyBorder="1"/>
    <xf numFmtId="0" fontId="3" fillId="0" borderId="5" xfId="3" applyBorder="1"/>
    <xf numFmtId="0" fontId="3" fillId="0" borderId="6" xfId="3" applyBorder="1"/>
    <xf numFmtId="0" fontId="2" fillId="0" borderId="7" xfId="1" applyBorder="1"/>
    <xf numFmtId="0" fontId="2" fillId="0" borderId="8" xfId="1" applyBorder="1"/>
    <xf numFmtId="0" fontId="2" fillId="2" borderId="1" xfId="1" applyFill="1" applyBorder="1"/>
    <xf numFmtId="0" fontId="2" fillId="0" borderId="4" xfId="1" applyBorder="1"/>
    <xf numFmtId="0" fontId="2" fillId="0" borderId="5" xfId="1" applyBorder="1"/>
    <xf numFmtId="0" fontId="2" fillId="2" borderId="6" xfId="1" applyFill="1" applyBorder="1"/>
    <xf numFmtId="0" fontId="3" fillId="0" borderId="0" xfId="3" applyAlignment="1"/>
    <xf numFmtId="0" fontId="3" fillId="0" borderId="9" xfId="3" applyFont="1" applyBorder="1" applyAlignment="1">
      <alignment horizontal="center"/>
    </xf>
    <xf numFmtId="0" fontId="3" fillId="0" borderId="10" xfId="3" applyFont="1" applyBorder="1"/>
    <xf numFmtId="0" fontId="3" fillId="0" borderId="11" xfId="3" applyFont="1" applyBorder="1"/>
    <xf numFmtId="0" fontId="3" fillId="0" borderId="12" xfId="3" applyFont="1" applyBorder="1"/>
    <xf numFmtId="0" fontId="3" fillId="0" borderId="13" xfId="3" applyFont="1" applyBorder="1"/>
    <xf numFmtId="0" fontId="3" fillId="0" borderId="14" xfId="3" applyFont="1" applyBorder="1"/>
    <xf numFmtId="0" fontId="3" fillId="0" borderId="15" xfId="3" applyFont="1" applyBorder="1"/>
    <xf numFmtId="164" fontId="2" fillId="0" borderId="0" xfId="1" applyNumberFormat="1"/>
    <xf numFmtId="0" fontId="23" fillId="0" borderId="0" xfId="2"/>
    <xf numFmtId="0" fontId="23" fillId="0" borderId="16" xfId="2" applyBorder="1"/>
    <xf numFmtId="0" fontId="23" fillId="0" borderId="0" xfId="2" applyBorder="1"/>
    <xf numFmtId="0" fontId="23" fillId="0" borderId="17" xfId="2" applyBorder="1"/>
    <xf numFmtId="0" fontId="23" fillId="0" borderId="18" xfId="2" applyBorder="1"/>
    <xf numFmtId="2" fontId="23" fillId="0" borderId="19" xfId="2" applyNumberFormat="1" applyBorder="1"/>
    <xf numFmtId="2" fontId="23" fillId="0" borderId="20" xfId="2" applyNumberFormat="1" applyBorder="1"/>
    <xf numFmtId="2" fontId="23" fillId="0" borderId="21" xfId="2" applyNumberFormat="1" applyBorder="1"/>
    <xf numFmtId="0" fontId="23" fillId="0" borderId="22" xfId="2" applyBorder="1"/>
    <xf numFmtId="0" fontId="23" fillId="0" borderId="23" xfId="2" applyBorder="1"/>
    <xf numFmtId="0" fontId="23" fillId="0" borderId="24" xfId="2" applyBorder="1"/>
    <xf numFmtId="2" fontId="23" fillId="0" borderId="17" xfId="2" applyNumberFormat="1" applyBorder="1"/>
    <xf numFmtId="2" fontId="23" fillId="0" borderId="25" xfId="2" applyNumberFormat="1" applyBorder="1"/>
    <xf numFmtId="2" fontId="23" fillId="0" borderId="26" xfId="2" applyNumberFormat="1" applyBorder="1"/>
    <xf numFmtId="0" fontId="23" fillId="0" borderId="19" xfId="2" applyBorder="1"/>
    <xf numFmtId="0" fontId="23" fillId="0" borderId="21" xfId="2" applyBorder="1"/>
    <xf numFmtId="0" fontId="23" fillId="0" borderId="27" xfId="2" applyBorder="1"/>
    <xf numFmtId="0" fontId="23" fillId="0" borderId="28" xfId="2" applyBorder="1"/>
    <xf numFmtId="0" fontId="23" fillId="0" borderId="20" xfId="2" applyBorder="1"/>
    <xf numFmtId="0" fontId="23" fillId="0" borderId="26" xfId="2" applyBorder="1"/>
    <xf numFmtId="0" fontId="23" fillId="0" borderId="25" xfId="2" applyBorder="1"/>
    <xf numFmtId="3" fontId="14" fillId="0" borderId="0" xfId="1" applyNumberFormat="1" applyFont="1"/>
    <xf numFmtId="0" fontId="5" fillId="0" borderId="0" xfId="5" applyFont="1" applyBorder="1" applyAlignment="1">
      <alignment vertical="top" wrapText="1"/>
    </xf>
    <xf numFmtId="49" fontId="6" fillId="0" borderId="0" xfId="5" applyNumberFormat="1" applyFont="1" applyBorder="1" applyAlignment="1">
      <alignment vertical="top" wrapText="1"/>
    </xf>
    <xf numFmtId="0" fontId="44" fillId="0" borderId="0" xfId="7"/>
    <xf numFmtId="49" fontId="6" fillId="0" borderId="0" xfId="7" applyNumberFormat="1" applyFont="1" applyAlignment="1">
      <alignment vertical="top" wrapText="1"/>
    </xf>
    <xf numFmtId="49" fontId="7" fillId="0" borderId="0" xfId="7" applyNumberFormat="1" applyFont="1" applyAlignment="1">
      <alignment vertical="top" wrapText="1"/>
    </xf>
    <xf numFmtId="0" fontId="5" fillId="0" borderId="0" xfId="7" applyFont="1" applyAlignment="1">
      <alignment vertical="top" wrapText="1"/>
    </xf>
    <xf numFmtId="0" fontId="0" fillId="0" borderId="0" xfId="0" applyFill="1" applyBorder="1"/>
    <xf numFmtId="0" fontId="1" fillId="0" borderId="0" xfId="5" applyFill="1" applyBorder="1"/>
    <xf numFmtId="0" fontId="3" fillId="0" borderId="0" xfId="3" applyFill="1" applyBorder="1"/>
    <xf numFmtId="0" fontId="6" fillId="0" borderId="0" xfId="5" applyFont="1" applyFill="1" applyBorder="1" applyAlignment="1">
      <alignment vertical="top" wrapText="1"/>
    </xf>
    <xf numFmtId="0" fontId="43" fillId="0" borderId="0" xfId="4"/>
    <xf numFmtId="0" fontId="14" fillId="0" borderId="0" xfId="1" applyFont="1"/>
    <xf numFmtId="0" fontId="2" fillId="0" borderId="0" xfId="1" applyFont="1"/>
    <xf numFmtId="0" fontId="8" fillId="0" borderId="19" xfId="1" applyFont="1" applyBorder="1" applyAlignment="1">
      <alignment textRotation="45"/>
    </xf>
    <xf numFmtId="0" fontId="8" fillId="0" borderId="19" xfId="1" applyFont="1" applyFill="1" applyBorder="1" applyAlignment="1">
      <alignment textRotation="45"/>
    </xf>
    <xf numFmtId="0" fontId="10" fillId="0" borderId="19" xfId="1" applyFont="1" applyFill="1" applyBorder="1" applyAlignment="1">
      <alignment textRotation="45"/>
    </xf>
    <xf numFmtId="0" fontId="9" fillId="0" borderId="19" xfId="1" applyFont="1" applyFill="1" applyBorder="1" applyAlignment="1">
      <alignment textRotation="45"/>
    </xf>
    <xf numFmtId="0" fontId="25" fillId="0" borderId="29" xfId="1" applyFont="1" applyBorder="1" applyAlignment="1">
      <alignment textRotation="45"/>
    </xf>
    <xf numFmtId="0" fontId="11" fillId="0" borderId="19" xfId="1" applyFont="1" applyBorder="1" applyAlignment="1">
      <alignment textRotation="45"/>
    </xf>
    <xf numFmtId="0" fontId="2" fillId="3" borderId="29" xfId="1" applyFont="1" applyFill="1" applyBorder="1"/>
    <xf numFmtId="0" fontId="12" fillId="3" borderId="19" xfId="1" applyFont="1" applyFill="1" applyBorder="1"/>
    <xf numFmtId="0" fontId="12" fillId="3" borderId="29" xfId="1" applyFont="1" applyFill="1" applyBorder="1"/>
    <xf numFmtId="0" fontId="13" fillId="3" borderId="19" xfId="1" applyFont="1" applyFill="1" applyBorder="1"/>
    <xf numFmtId="0" fontId="12" fillId="3" borderId="30" xfId="1" applyFont="1" applyFill="1" applyBorder="1"/>
    <xf numFmtId="0" fontId="13" fillId="3" borderId="29" xfId="1" applyFont="1" applyFill="1" applyBorder="1"/>
    <xf numFmtId="0" fontId="12" fillId="3" borderId="31" xfId="1" applyFont="1" applyFill="1" applyBorder="1"/>
    <xf numFmtId="0" fontId="12" fillId="3" borderId="23" xfId="1" applyFont="1" applyFill="1" applyBorder="1"/>
    <xf numFmtId="0" fontId="13" fillId="3" borderId="30" xfId="1" applyFont="1" applyFill="1" applyBorder="1"/>
    <xf numFmtId="0" fontId="12" fillId="4" borderId="19" xfId="1" applyFont="1" applyFill="1" applyBorder="1"/>
    <xf numFmtId="0" fontId="12" fillId="4" borderId="31" xfId="1" applyFont="1" applyFill="1" applyBorder="1"/>
    <xf numFmtId="0" fontId="12" fillId="4" borderId="23" xfId="1" applyFont="1" applyFill="1" applyBorder="1"/>
    <xf numFmtId="0" fontId="12" fillId="4" borderId="29" xfId="1" applyFont="1" applyFill="1" applyBorder="1"/>
    <xf numFmtId="0" fontId="12" fillId="4" borderId="30" xfId="1" applyFont="1" applyFill="1" applyBorder="1"/>
    <xf numFmtId="0" fontId="12" fillId="5" borderId="30" xfId="1" applyFont="1" applyFill="1" applyBorder="1"/>
    <xf numFmtId="0" fontId="12" fillId="5" borderId="19" xfId="1" applyFont="1" applyFill="1" applyBorder="1"/>
    <xf numFmtId="0" fontId="12" fillId="5" borderId="29" xfId="1" applyFont="1" applyFill="1" applyBorder="1"/>
    <xf numFmtId="0" fontId="12" fillId="5" borderId="23" xfId="1" applyFont="1" applyFill="1" applyBorder="1"/>
    <xf numFmtId="0" fontId="12" fillId="5" borderId="31" xfId="1" applyFont="1" applyFill="1" applyBorder="1"/>
    <xf numFmtId="0" fontId="12" fillId="6" borderId="19" xfId="1" applyFont="1" applyFill="1" applyBorder="1"/>
    <xf numFmtId="0" fontId="5" fillId="0" borderId="0" xfId="7" applyFont="1" applyAlignment="1">
      <alignment horizontal="left" vertical="top"/>
    </xf>
    <xf numFmtId="0" fontId="0" fillId="0" borderId="0" xfId="0" applyBorder="1"/>
    <xf numFmtId="0" fontId="1" fillId="0" borderId="0" xfId="5" applyBorder="1"/>
    <xf numFmtId="0" fontId="15" fillId="0" borderId="0" xfId="5" applyFont="1" applyBorder="1" applyAlignment="1"/>
    <xf numFmtId="0" fontId="1" fillId="0" borderId="0" xfId="5" applyFont="1" applyBorder="1" applyAlignment="1">
      <alignment vertical="top" wrapText="1"/>
    </xf>
    <xf numFmtId="0" fontId="18" fillId="0" borderId="32" xfId="1" applyFont="1" applyBorder="1" applyAlignment="1">
      <alignment horizontal="center" wrapText="1"/>
    </xf>
    <xf numFmtId="0" fontId="18" fillId="0" borderId="33" xfId="1" applyFont="1" applyBorder="1" applyAlignment="1">
      <alignment horizontal="center" wrapText="1"/>
    </xf>
    <xf numFmtId="0" fontId="19" fillId="0" borderId="31" xfId="1" applyFont="1" applyBorder="1" applyAlignment="1">
      <alignment wrapText="1"/>
    </xf>
    <xf numFmtId="0" fontId="19" fillId="0" borderId="25" xfId="1" applyFont="1" applyBorder="1" applyAlignment="1">
      <alignment wrapText="1"/>
    </xf>
    <xf numFmtId="0" fontId="19" fillId="0" borderId="26" xfId="1" applyFont="1" applyBorder="1" applyAlignment="1">
      <alignment wrapText="1"/>
    </xf>
    <xf numFmtId="0" fontId="18" fillId="0" borderId="34" xfId="1" applyFont="1" applyBorder="1" applyAlignment="1">
      <alignment horizontal="center" wrapText="1"/>
    </xf>
    <xf numFmtId="0" fontId="19" fillId="0" borderId="28" xfId="1" applyFont="1" applyBorder="1" applyAlignment="1">
      <alignment wrapText="1"/>
    </xf>
    <xf numFmtId="0" fontId="19" fillId="0" borderId="18" xfId="1" applyFont="1" applyBorder="1" applyAlignment="1">
      <alignment wrapText="1"/>
    </xf>
    <xf numFmtId="0" fontId="19" fillId="0" borderId="35" xfId="1" applyFont="1" applyBorder="1" applyAlignment="1">
      <alignment wrapText="1"/>
    </xf>
    <xf numFmtId="0" fontId="19" fillId="0" borderId="36" xfId="1" applyFont="1" applyBorder="1" applyAlignment="1">
      <alignment wrapText="1"/>
    </xf>
    <xf numFmtId="0" fontId="19" fillId="0" borderId="37" xfId="1" applyFont="1" applyBorder="1" applyAlignment="1">
      <alignment wrapText="1"/>
    </xf>
    <xf numFmtId="0" fontId="18" fillId="0" borderId="38" xfId="1" applyFont="1" applyBorder="1" applyAlignment="1">
      <alignment horizontal="center" vertical="top" wrapText="1"/>
    </xf>
    <xf numFmtId="0" fontId="19" fillId="0" borderId="36" xfId="1" applyFont="1" applyBorder="1" applyAlignment="1">
      <alignment horizontal="center" wrapText="1"/>
    </xf>
    <xf numFmtId="0" fontId="19" fillId="0" borderId="37" xfId="1" applyFont="1" applyBorder="1" applyAlignment="1">
      <alignment horizontal="center" wrapText="1"/>
    </xf>
    <xf numFmtId="0" fontId="16" fillId="0" borderId="38" xfId="1" applyFont="1" applyBorder="1" applyAlignment="1">
      <alignment wrapText="1"/>
    </xf>
    <xf numFmtId="0" fontId="17" fillId="0" borderId="39" xfId="7" applyFont="1" applyBorder="1"/>
    <xf numFmtId="0" fontId="18" fillId="0" borderId="40" xfId="1" applyFont="1" applyBorder="1" applyAlignment="1">
      <alignment horizontal="center" vertical="top" wrapText="1"/>
    </xf>
    <xf numFmtId="0" fontId="18" fillId="0" borderId="41" xfId="1" applyFont="1" applyBorder="1" applyAlignment="1">
      <alignment horizontal="center" wrapText="1"/>
    </xf>
    <xf numFmtId="0" fontId="18" fillId="0" borderId="42" xfId="1" applyFont="1" applyBorder="1" applyAlignment="1">
      <alignment horizontal="center" wrapText="1"/>
    </xf>
    <xf numFmtId="0" fontId="18" fillId="0" borderId="43" xfId="1" applyFont="1" applyBorder="1" applyAlignment="1">
      <alignment horizontal="center" wrapText="1"/>
    </xf>
    <xf numFmtId="0" fontId="19" fillId="0" borderId="44" xfId="1" applyFont="1" applyBorder="1" applyAlignment="1">
      <alignment wrapText="1"/>
    </xf>
    <xf numFmtId="0" fontId="19" fillId="0" borderId="44" xfId="1" applyFont="1" applyBorder="1" applyAlignment="1">
      <alignment horizontal="center" wrapText="1"/>
    </xf>
    <xf numFmtId="0" fontId="19" fillId="0" borderId="17" xfId="1" applyFont="1" applyBorder="1" applyAlignment="1">
      <alignment wrapText="1"/>
    </xf>
    <xf numFmtId="0" fontId="19" fillId="0" borderId="27" xfId="1" applyFont="1" applyBorder="1" applyAlignment="1">
      <alignment wrapText="1"/>
    </xf>
    <xf numFmtId="0" fontId="19" fillId="0" borderId="45" xfId="1" applyFont="1" applyBorder="1" applyAlignment="1">
      <alignment wrapText="1"/>
    </xf>
    <xf numFmtId="0" fontId="15" fillId="0" borderId="0" xfId="5" applyFont="1" applyFill="1" applyBorder="1" applyAlignment="1"/>
    <xf numFmtId="0" fontId="43" fillId="0" borderId="19" xfId="4" applyBorder="1"/>
    <xf numFmtId="0" fontId="43" fillId="0" borderId="30" xfId="4" applyBorder="1"/>
    <xf numFmtId="0" fontId="43" fillId="0" borderId="20" xfId="4" applyBorder="1"/>
    <xf numFmtId="0" fontId="43" fillId="0" borderId="31" xfId="4" applyBorder="1"/>
    <xf numFmtId="0" fontId="43" fillId="0" borderId="35" xfId="4" applyBorder="1"/>
    <xf numFmtId="0" fontId="43" fillId="0" borderId="48" xfId="4" applyBorder="1"/>
    <xf numFmtId="0" fontId="20" fillId="0" borderId="39" xfId="4" applyFont="1" applyBorder="1"/>
    <xf numFmtId="0" fontId="20" fillId="0" borderId="49" xfId="4" applyFont="1" applyBorder="1"/>
    <xf numFmtId="0" fontId="20" fillId="0" borderId="36" xfId="4" applyFont="1" applyBorder="1"/>
    <xf numFmtId="0" fontId="20" fillId="0" borderId="37" xfId="4" applyFont="1" applyBorder="1"/>
    <xf numFmtId="0" fontId="20" fillId="7" borderId="50" xfId="4" applyFont="1" applyFill="1" applyBorder="1"/>
    <xf numFmtId="0" fontId="20" fillId="7" borderId="51" xfId="4" applyFont="1" applyFill="1" applyBorder="1"/>
    <xf numFmtId="0" fontId="20" fillId="3" borderId="51" xfId="4" applyFont="1" applyFill="1" applyBorder="1"/>
    <xf numFmtId="0" fontId="43" fillId="7" borderId="0" xfId="4" applyFill="1"/>
    <xf numFmtId="0" fontId="43" fillId="3" borderId="0" xfId="4" applyFill="1"/>
    <xf numFmtId="0" fontId="20" fillId="8" borderId="51" xfId="4" applyFont="1" applyFill="1" applyBorder="1"/>
    <xf numFmtId="0" fontId="43" fillId="8" borderId="0" xfId="4" applyFill="1"/>
    <xf numFmtId="0" fontId="3" fillId="0" borderId="0" xfId="4" applyFont="1"/>
    <xf numFmtId="0" fontId="0" fillId="0" borderId="51" xfId="4" applyFont="1" applyBorder="1" applyAlignment="1">
      <alignment vertical="top" wrapText="1"/>
    </xf>
    <xf numFmtId="0" fontId="0" fillId="0" borderId="52" xfId="4" applyFont="1" applyBorder="1" applyAlignment="1">
      <alignment vertical="top" wrapText="1"/>
    </xf>
    <xf numFmtId="0" fontId="0" fillId="0" borderId="53" xfId="4" applyFont="1" applyBorder="1" applyAlignment="1">
      <alignment vertical="top" wrapText="1"/>
    </xf>
    <xf numFmtId="0" fontId="43" fillId="0" borderId="51" xfId="4" applyBorder="1" applyAlignment="1">
      <alignment vertical="top" wrapText="1"/>
    </xf>
    <xf numFmtId="0" fontId="43" fillId="0" borderId="37" xfId="4" applyBorder="1" applyAlignment="1">
      <alignment horizontal="center" vertical="top" wrapText="1"/>
    </xf>
    <xf numFmtId="0" fontId="3" fillId="0" borderId="0" xfId="1" applyFont="1" applyFill="1" applyBorder="1"/>
    <xf numFmtId="0" fontId="3" fillId="0" borderId="0" xfId="1" applyFont="1" applyFill="1" applyBorder="1" applyProtection="1">
      <protection locked="0"/>
    </xf>
    <xf numFmtId="0" fontId="20" fillId="0" borderId="0" xfId="1" applyFont="1" applyFill="1" applyBorder="1" applyAlignment="1"/>
    <xf numFmtId="0" fontId="19" fillId="0" borderId="19" xfId="1" applyFont="1" applyFill="1" applyBorder="1" applyAlignment="1">
      <alignment wrapText="1"/>
    </xf>
    <xf numFmtId="0" fontId="21" fillId="9" borderId="0" xfId="1" applyFont="1" applyFill="1" applyBorder="1" applyProtection="1">
      <protection locked="0"/>
    </xf>
    <xf numFmtId="0" fontId="3" fillId="9" borderId="0" xfId="1" applyFont="1" applyFill="1" applyBorder="1" applyProtection="1">
      <protection locked="0"/>
    </xf>
    <xf numFmtId="0" fontId="21" fillId="0" borderId="38" xfId="1" applyFont="1" applyFill="1" applyBorder="1"/>
    <xf numFmtId="0" fontId="21" fillId="0" borderId="55" xfId="1" applyFont="1" applyFill="1" applyBorder="1"/>
    <xf numFmtId="0" fontId="19" fillId="0" borderId="25" xfId="1" applyFont="1" applyFill="1" applyBorder="1" applyAlignment="1">
      <alignment wrapText="1"/>
    </xf>
    <xf numFmtId="0" fontId="21" fillId="9" borderId="54" xfId="1" applyFont="1" applyFill="1" applyBorder="1" applyProtection="1">
      <protection locked="0"/>
    </xf>
    <xf numFmtId="0" fontId="3" fillId="9" borderId="54" xfId="1" applyFont="1" applyFill="1" applyBorder="1" applyProtection="1">
      <protection locked="0"/>
    </xf>
    <xf numFmtId="0" fontId="3" fillId="9" borderId="56" xfId="1" applyFont="1" applyFill="1" applyBorder="1" applyProtection="1">
      <protection locked="0"/>
    </xf>
    <xf numFmtId="0" fontId="3" fillId="0" borderId="16" xfId="1" applyFont="1" applyFill="1" applyBorder="1"/>
    <xf numFmtId="0" fontId="3" fillId="0" borderId="54" xfId="1" applyFont="1" applyFill="1" applyBorder="1"/>
    <xf numFmtId="0" fontId="3" fillId="0" borderId="57" xfId="1" applyFont="1" applyFill="1" applyBorder="1"/>
    <xf numFmtId="0" fontId="3" fillId="0" borderId="58" xfId="1" applyFont="1" applyFill="1" applyBorder="1"/>
    <xf numFmtId="0" fontId="3" fillId="0" borderId="56" xfId="1" applyFont="1" applyFill="1" applyBorder="1"/>
    <xf numFmtId="0" fontId="19" fillId="0" borderId="26" xfId="1" applyFont="1" applyFill="1" applyBorder="1" applyAlignment="1">
      <alignment wrapText="1"/>
    </xf>
    <xf numFmtId="0" fontId="2" fillId="0" borderId="19" xfId="2" applyFont="1" applyBorder="1"/>
    <xf numFmtId="0" fontId="2" fillId="0" borderId="19" xfId="2" applyFont="1" applyBorder="1" applyAlignment="1">
      <alignment horizontal="center"/>
    </xf>
    <xf numFmtId="0" fontId="14" fillId="0" borderId="0" xfId="1" applyFont="1" applyAlignment="1">
      <alignment textRotation="75"/>
    </xf>
    <xf numFmtId="1" fontId="14" fillId="0" borderId="0" xfId="1" applyNumberFormat="1" applyFont="1" applyAlignment="1">
      <alignment textRotation="75"/>
    </xf>
    <xf numFmtId="2" fontId="14" fillId="0" borderId="0" xfId="1" applyNumberFormat="1" applyFont="1" applyAlignment="1">
      <alignment horizontal="center" textRotation="75"/>
    </xf>
    <xf numFmtId="164" fontId="14" fillId="0" borderId="0" xfId="1" applyNumberFormat="1" applyFont="1" applyAlignment="1">
      <alignment textRotation="75"/>
    </xf>
    <xf numFmtId="0" fontId="14" fillId="0" borderId="44" xfId="1" applyFont="1" applyBorder="1" applyAlignment="1">
      <alignment wrapText="1"/>
    </xf>
    <xf numFmtId="0" fontId="14" fillId="0" borderId="36" xfId="1" applyFont="1" applyBorder="1" applyAlignment="1">
      <alignment wrapText="1"/>
    </xf>
    <xf numFmtId="0" fontId="14" fillId="10" borderId="36" xfId="1" applyFont="1" applyFill="1" applyBorder="1" applyAlignment="1">
      <alignment wrapText="1"/>
    </xf>
    <xf numFmtId="0" fontId="14" fillId="0" borderId="37" xfId="1" applyFont="1" applyBorder="1" applyAlignment="1">
      <alignment wrapText="1"/>
    </xf>
    <xf numFmtId="0" fontId="2" fillId="0" borderId="0" xfId="2" applyFont="1" applyFill="1" applyBorder="1"/>
    <xf numFmtId="0" fontId="23" fillId="0" borderId="0" xfId="2" applyFill="1" applyBorder="1"/>
    <xf numFmtId="0" fontId="2" fillId="0" borderId="19" xfId="1" applyBorder="1"/>
    <xf numFmtId="0" fontId="2" fillId="0" borderId="28" xfId="1" applyBorder="1"/>
    <xf numFmtId="0" fontId="2" fillId="0" borderId="20" xfId="1" applyBorder="1"/>
    <xf numFmtId="0" fontId="2" fillId="0" borderId="18" xfId="1" applyBorder="1"/>
    <xf numFmtId="0" fontId="2" fillId="0" borderId="31" xfId="1" applyBorder="1"/>
    <xf numFmtId="0" fontId="2" fillId="0" borderId="35" xfId="1" applyBorder="1"/>
    <xf numFmtId="0" fontId="2" fillId="0" borderId="48" xfId="1" applyBorder="1"/>
    <xf numFmtId="0" fontId="2" fillId="0" borderId="30" xfId="1" applyBorder="1"/>
    <xf numFmtId="0" fontId="2" fillId="0" borderId="61" xfId="1" applyBorder="1"/>
    <xf numFmtId="0" fontId="2" fillId="0" borderId="39" xfId="1" applyBorder="1"/>
    <xf numFmtId="0" fontId="2" fillId="0" borderId="50" xfId="1" applyBorder="1"/>
    <xf numFmtId="0" fontId="2" fillId="0" borderId="51" xfId="1" applyBorder="1"/>
    <xf numFmtId="0" fontId="2" fillId="0" borderId="52" xfId="1" applyBorder="1"/>
    <xf numFmtId="0" fontId="14" fillId="10" borderId="44" xfId="1" applyFont="1" applyFill="1" applyBorder="1" applyAlignment="1">
      <alignment wrapText="1"/>
    </xf>
    <xf numFmtId="0" fontId="14" fillId="10" borderId="37" xfId="1" applyFont="1" applyFill="1" applyBorder="1" applyAlignment="1">
      <alignment wrapText="1"/>
    </xf>
    <xf numFmtId="0" fontId="17" fillId="0" borderId="0" xfId="5" applyFont="1" applyFill="1" applyBorder="1"/>
    <xf numFmtId="0" fontId="1" fillId="0" borderId="0" xfId="5" applyFont="1" applyFill="1" applyBorder="1"/>
    <xf numFmtId="0" fontId="44" fillId="11" borderId="0" xfId="7" applyFill="1"/>
    <xf numFmtId="0" fontId="44" fillId="7" borderId="0" xfId="7" applyFill="1"/>
    <xf numFmtId="0" fontId="6" fillId="0" borderId="0" xfId="7" applyFont="1" applyAlignment="1">
      <alignment horizontal="left" vertical="top" wrapText="1"/>
    </xf>
    <xf numFmtId="0" fontId="2" fillId="11" borderId="0" xfId="1" applyFill="1"/>
    <xf numFmtId="0" fontId="2" fillId="7" borderId="0" xfId="1" applyFill="1"/>
    <xf numFmtId="0" fontId="2" fillId="11" borderId="19" xfId="1" applyFill="1" applyBorder="1"/>
    <xf numFmtId="0" fontId="2" fillId="11" borderId="19" xfId="1" applyFont="1" applyFill="1" applyBorder="1"/>
    <xf numFmtId="0" fontId="0" fillId="12" borderId="0" xfId="0" applyFill="1"/>
    <xf numFmtId="0" fontId="2" fillId="12" borderId="19" xfId="1" applyFont="1" applyFill="1" applyBorder="1"/>
    <xf numFmtId="0" fontId="2" fillId="12" borderId="19" xfId="1" applyFill="1" applyBorder="1"/>
    <xf numFmtId="0" fontId="44" fillId="0" borderId="0" xfId="7" applyFill="1"/>
    <xf numFmtId="0" fontId="2" fillId="7" borderId="19" xfId="1" applyFill="1" applyBorder="1"/>
    <xf numFmtId="0" fontId="12" fillId="3" borderId="19" xfId="1" applyFont="1" applyFill="1" applyBorder="1"/>
    <xf numFmtId="0" fontId="12" fillId="0" borderId="19" xfId="1" applyFont="1" applyFill="1" applyBorder="1"/>
    <xf numFmtId="0" fontId="13" fillId="0" borderId="19" xfId="1" applyFont="1" applyFill="1" applyBorder="1"/>
    <xf numFmtId="0" fontId="12" fillId="0" borderId="30" xfId="1" applyFont="1" applyFill="1" applyBorder="1"/>
    <xf numFmtId="0" fontId="12" fillId="0" borderId="29" xfId="1" applyFont="1" applyFill="1" applyBorder="1"/>
    <xf numFmtId="0" fontId="12" fillId="3" borderId="23" xfId="1" applyFont="1" applyFill="1" applyBorder="1"/>
    <xf numFmtId="0" fontId="12" fillId="0" borderId="48" xfId="1" applyFont="1" applyFill="1" applyBorder="1"/>
    <xf numFmtId="0" fontId="12" fillId="0" borderId="23" xfId="1" applyFont="1" applyFill="1" applyBorder="1"/>
    <xf numFmtId="0" fontId="12" fillId="3" borderId="30" xfId="1" applyFont="1" applyFill="1" applyBorder="1"/>
    <xf numFmtId="0" fontId="12" fillId="0" borderId="31" xfId="1" applyFont="1" applyFill="1" applyBorder="1"/>
    <xf numFmtId="0" fontId="2" fillId="7" borderId="19" xfId="1" applyFont="1" applyFill="1" applyBorder="1"/>
    <xf numFmtId="0" fontId="12" fillId="0" borderId="63" xfId="1" applyFont="1" applyFill="1" applyBorder="1"/>
    <xf numFmtId="0" fontId="12" fillId="3" borderId="29" xfId="1" applyFont="1" applyFill="1" applyBorder="1"/>
    <xf numFmtId="0" fontId="0" fillId="0" borderId="0" xfId="0" applyAlignment="1">
      <alignment horizontal="right"/>
    </xf>
    <xf numFmtId="0" fontId="20" fillId="3" borderId="62" xfId="4" applyFont="1" applyFill="1" applyBorder="1"/>
    <xf numFmtId="0" fontId="43" fillId="0" borderId="63" xfId="4" applyBorder="1"/>
    <xf numFmtId="0" fontId="43" fillId="0" borderId="23" xfId="4" applyBorder="1"/>
    <xf numFmtId="0" fontId="43" fillId="0" borderId="24" xfId="4" applyBorder="1"/>
    <xf numFmtId="0" fontId="20" fillId="12" borderId="44" xfId="4" applyFont="1" applyFill="1" applyBorder="1"/>
    <xf numFmtId="0" fontId="43" fillId="0" borderId="36" xfId="4" applyFill="1" applyBorder="1"/>
    <xf numFmtId="0" fontId="43" fillId="0" borderId="37" xfId="4" applyFill="1" applyBorder="1"/>
    <xf numFmtId="0" fontId="2" fillId="0" borderId="1" xfId="1" applyFill="1" applyBorder="1"/>
    <xf numFmtId="0" fontId="2" fillId="0" borderId="64" xfId="1" applyFont="1" applyBorder="1" applyAlignment="1">
      <alignment textRotation="90"/>
    </xf>
    <xf numFmtId="0" fontId="2" fillId="0" borderId="65" xfId="1" applyBorder="1" applyAlignment="1">
      <alignment textRotation="90"/>
    </xf>
    <xf numFmtId="0" fontId="2" fillId="0" borderId="65" xfId="1" applyFont="1" applyBorder="1" applyAlignment="1">
      <alignment textRotation="90"/>
    </xf>
    <xf numFmtId="0" fontId="2" fillId="0" borderId="66" xfId="1" applyBorder="1" applyAlignment="1">
      <alignment textRotation="90"/>
    </xf>
    <xf numFmtId="0" fontId="2" fillId="2" borderId="67" xfId="1" applyFill="1" applyBorder="1"/>
    <xf numFmtId="0" fontId="2" fillId="0" borderId="68" xfId="1" applyBorder="1"/>
    <xf numFmtId="0" fontId="2" fillId="0" borderId="69" xfId="1" applyBorder="1"/>
    <xf numFmtId="0" fontId="2" fillId="8" borderId="44" xfId="1" applyFont="1" applyFill="1" applyBorder="1"/>
    <xf numFmtId="0" fontId="2" fillId="8" borderId="36" xfId="1" applyFill="1" applyBorder="1"/>
    <xf numFmtId="0" fontId="2" fillId="8" borderId="36" xfId="1" applyFont="1" applyFill="1" applyBorder="1"/>
    <xf numFmtId="0" fontId="2" fillId="11" borderId="36" xfId="1" applyFont="1" applyFill="1" applyBorder="1"/>
    <xf numFmtId="0" fontId="2" fillId="11" borderId="36" xfId="1" applyFill="1" applyBorder="1"/>
    <xf numFmtId="0" fontId="2" fillId="0" borderId="70" xfId="1" applyFill="1" applyBorder="1"/>
    <xf numFmtId="0" fontId="29" fillId="0" borderId="0" xfId="0" applyFont="1"/>
    <xf numFmtId="0" fontId="29" fillId="8" borderId="0" xfId="0" applyFont="1" applyFill="1"/>
    <xf numFmtId="0" fontId="29" fillId="7" borderId="0" xfId="0" applyFont="1" applyFill="1"/>
    <xf numFmtId="0" fontId="29" fillId="11" borderId="0" xfId="0" applyFont="1" applyFill="1"/>
    <xf numFmtId="0" fontId="0" fillId="0" borderId="0" xfId="0" applyAlignment="1">
      <alignment textRotation="90"/>
    </xf>
    <xf numFmtId="0" fontId="0" fillId="0" borderId="19" xfId="0" applyBorder="1"/>
    <xf numFmtId="0" fontId="0" fillId="12" borderId="19" xfId="0" applyFill="1" applyBorder="1"/>
    <xf numFmtId="0" fontId="0" fillId="0" borderId="28" xfId="0" applyBorder="1"/>
    <xf numFmtId="0" fontId="0" fillId="0" borderId="20" xfId="0" applyBorder="1"/>
    <xf numFmtId="0" fontId="0" fillId="12" borderId="18" xfId="0" applyFill="1" applyBorder="1"/>
    <xf numFmtId="0" fontId="0" fillId="0" borderId="31" xfId="0" applyBorder="1"/>
    <xf numFmtId="0" fontId="0" fillId="0" borderId="35" xfId="0" applyBorder="1"/>
    <xf numFmtId="0" fontId="0" fillId="0" borderId="30" xfId="0" applyBorder="1"/>
    <xf numFmtId="0" fontId="0" fillId="0" borderId="61" xfId="0" applyBorder="1"/>
    <xf numFmtId="0" fontId="0" fillId="0" borderId="39" xfId="0" applyBorder="1"/>
    <xf numFmtId="0" fontId="0" fillId="0" borderId="50" xfId="0" applyBorder="1" applyAlignment="1">
      <alignment textRotation="90"/>
    </xf>
    <xf numFmtId="0" fontId="0" fillId="0" borderId="51" xfId="0" applyBorder="1" applyAlignment="1">
      <alignment textRotation="90"/>
    </xf>
    <xf numFmtId="0" fontId="0" fillId="0" borderId="52" xfId="0" applyBorder="1" applyAlignment="1">
      <alignment textRotation="90"/>
    </xf>
    <xf numFmtId="0" fontId="0" fillId="7" borderId="36" xfId="0" applyFill="1" applyBorder="1"/>
    <xf numFmtId="0" fontId="0" fillId="11" borderId="36" xfId="0" applyFill="1" applyBorder="1"/>
    <xf numFmtId="0" fontId="30" fillId="0" borderId="0" xfId="0" applyFont="1" applyAlignment="1"/>
    <xf numFmtId="0" fontId="14" fillId="0" borderId="71" xfId="1" applyFont="1" applyBorder="1" applyAlignment="1">
      <alignment wrapText="1"/>
    </xf>
    <xf numFmtId="0" fontId="14" fillId="0" borderId="72" xfId="1" applyFont="1" applyBorder="1" applyAlignment="1">
      <alignment wrapText="1"/>
    </xf>
    <xf numFmtId="0" fontId="14" fillId="10" borderId="72" xfId="1" applyFont="1" applyFill="1" applyBorder="1" applyAlignment="1">
      <alignment wrapText="1"/>
    </xf>
    <xf numFmtId="2" fontId="0" fillId="0" borderId="19" xfId="0" applyNumberFormat="1" applyBorder="1"/>
    <xf numFmtId="2" fontId="0" fillId="0" borderId="27" xfId="0" applyNumberFormat="1" applyBorder="1"/>
    <xf numFmtId="2" fontId="0" fillId="0" borderId="28" xfId="0" applyNumberFormat="1" applyBorder="1"/>
    <xf numFmtId="0" fontId="0" fillId="0" borderId="46" xfId="0" applyBorder="1" applyAlignment="1">
      <alignment textRotation="90"/>
    </xf>
    <xf numFmtId="0" fontId="0" fillId="0" borderId="73" xfId="0" applyBorder="1" applyAlignment="1">
      <alignment textRotation="90"/>
    </xf>
    <xf numFmtId="2" fontId="0" fillId="0" borderId="22" xfId="0" applyNumberFormat="1" applyBorder="1"/>
    <xf numFmtId="2" fontId="0" fillId="0" borderId="23" xfId="0" applyNumberFormat="1" applyBorder="1"/>
    <xf numFmtId="2" fontId="0" fillId="0" borderId="17" xfId="0" applyNumberFormat="1" applyBorder="1"/>
    <xf numFmtId="2" fontId="0" fillId="0" borderId="21" xfId="0" applyNumberFormat="1" applyBorder="1"/>
    <xf numFmtId="2" fontId="0" fillId="0" borderId="25" xfId="0" applyNumberFormat="1" applyBorder="1"/>
    <xf numFmtId="0" fontId="0" fillId="0" borderId="47" xfId="0" applyBorder="1" applyAlignment="1">
      <alignment textRotation="90"/>
    </xf>
    <xf numFmtId="0" fontId="31" fillId="0" borderId="0" xfId="0" applyFont="1" applyAlignment="1">
      <alignment horizontal="left"/>
    </xf>
    <xf numFmtId="0" fontId="0" fillId="0" borderId="0" xfId="0" applyAlignment="1">
      <alignment horizontal="left" vertical="top" wrapText="1"/>
    </xf>
    <xf numFmtId="0" fontId="26" fillId="0" borderId="0" xfId="0" applyFont="1" applyAlignment="1">
      <alignment horizontal="left"/>
    </xf>
    <xf numFmtId="2" fontId="23" fillId="0" borderId="27" xfId="2" applyNumberFormat="1" applyBorder="1"/>
    <xf numFmtId="2" fontId="23" fillId="0" borderId="28" xfId="2" applyNumberFormat="1" applyBorder="1"/>
    <xf numFmtId="0" fontId="26" fillId="0" borderId="0" xfId="0" applyFont="1" applyAlignment="1">
      <alignment horizontal="left" vertical="top" wrapText="1"/>
    </xf>
    <xf numFmtId="0" fontId="14" fillId="0" borderId="74" xfId="1" applyFont="1" applyBorder="1" applyAlignment="1">
      <alignment wrapText="1"/>
    </xf>
    <xf numFmtId="0" fontId="23" fillId="0" borderId="75" xfId="2" applyBorder="1"/>
    <xf numFmtId="2" fontId="0" fillId="0" borderId="76" xfId="0" applyNumberFormat="1" applyBorder="1"/>
    <xf numFmtId="2" fontId="0" fillId="0" borderId="75" xfId="0" applyNumberFormat="1" applyBorder="1"/>
    <xf numFmtId="2" fontId="0" fillId="0" borderId="29" xfId="0" applyNumberFormat="1" applyBorder="1"/>
    <xf numFmtId="2" fontId="0" fillId="0" borderId="77" xfId="0" applyNumberFormat="1" applyBorder="1"/>
    <xf numFmtId="4" fontId="26" fillId="0" borderId="51" xfId="0" applyNumberFormat="1" applyFont="1" applyBorder="1"/>
    <xf numFmtId="4" fontId="26" fillId="0" borderId="52" xfId="0" applyNumberFormat="1" applyFont="1" applyBorder="1"/>
    <xf numFmtId="4" fontId="26" fillId="0" borderId="53" xfId="0" applyNumberFormat="1" applyFont="1" applyBorder="1"/>
    <xf numFmtId="2" fontId="23" fillId="0" borderId="77" xfId="2" applyNumberFormat="1" applyBorder="1"/>
    <xf numFmtId="0" fontId="32" fillId="0" borderId="46" xfId="0" applyFont="1" applyBorder="1"/>
    <xf numFmtId="0" fontId="19" fillId="0" borderId="0" xfId="1" applyFont="1" applyFill="1" applyBorder="1" applyAlignment="1">
      <alignment wrapText="1"/>
    </xf>
    <xf numFmtId="0" fontId="21" fillId="0" borderId="40" xfId="1" applyFont="1" applyFill="1" applyBorder="1"/>
    <xf numFmtId="0" fontId="0" fillId="0" borderId="27" xfId="0" applyBorder="1"/>
    <xf numFmtId="0" fontId="0" fillId="0" borderId="38" xfId="0" applyBorder="1"/>
    <xf numFmtId="0" fontId="0" fillId="0" borderId="0" xfId="0" applyBorder="1" applyAlignment="1"/>
    <xf numFmtId="0" fontId="0" fillId="0" borderId="18" xfId="0" applyBorder="1"/>
    <xf numFmtId="0" fontId="0" fillId="0" borderId="16" xfId="0" applyBorder="1"/>
    <xf numFmtId="0" fontId="19" fillId="0" borderId="71" xfId="1" applyFont="1" applyFill="1" applyBorder="1" applyAlignment="1">
      <alignment wrapText="1"/>
    </xf>
    <xf numFmtId="0" fontId="19" fillId="0" borderId="72" xfId="1" applyFont="1" applyFill="1" applyBorder="1" applyAlignment="1">
      <alignment wrapText="1"/>
    </xf>
    <xf numFmtId="0" fontId="0" fillId="0" borderId="72" xfId="0" applyBorder="1"/>
    <xf numFmtId="0" fontId="19" fillId="0" borderId="78" xfId="1" applyFont="1" applyFill="1" applyBorder="1" applyAlignment="1">
      <alignment wrapText="1"/>
    </xf>
    <xf numFmtId="0" fontId="21" fillId="9" borderId="17" xfId="1" applyFont="1" applyFill="1" applyBorder="1" applyProtection="1">
      <protection locked="0"/>
    </xf>
    <xf numFmtId="0" fontId="21" fillId="9" borderId="25" xfId="1" applyFont="1" applyFill="1" applyBorder="1" applyProtection="1">
      <protection locked="0"/>
    </xf>
    <xf numFmtId="0" fontId="3" fillId="9" borderId="25" xfId="1" applyFont="1" applyFill="1" applyBorder="1" applyProtection="1">
      <protection locked="0"/>
    </xf>
    <xf numFmtId="0" fontId="3" fillId="9" borderId="26" xfId="1" applyFont="1" applyFill="1" applyBorder="1" applyProtection="1">
      <protection locked="0"/>
    </xf>
    <xf numFmtId="0" fontId="0" fillId="0" borderId="48" xfId="0" applyBorder="1"/>
    <xf numFmtId="0" fontId="26" fillId="0" borderId="53" xfId="0" applyFont="1" applyBorder="1" applyAlignment="1">
      <alignment horizontal="center"/>
    </xf>
    <xf numFmtId="0" fontId="26" fillId="0" borderId="51" xfId="0" applyFont="1" applyBorder="1" applyAlignment="1">
      <alignment horizontal="center"/>
    </xf>
    <xf numFmtId="0" fontId="26" fillId="0" borderId="52" xfId="0" applyFont="1" applyBorder="1" applyAlignment="1">
      <alignment horizontal="center"/>
    </xf>
    <xf numFmtId="3" fontId="0" fillId="0" borderId="35" xfId="0" applyNumberFormat="1" applyBorder="1"/>
    <xf numFmtId="3" fontId="0" fillId="0" borderId="20" xfId="0" applyNumberFormat="1" applyBorder="1"/>
    <xf numFmtId="3" fontId="0" fillId="0" borderId="18" xfId="0" applyNumberFormat="1" applyBorder="1"/>
    <xf numFmtId="0" fontId="0" fillId="0" borderId="70" xfId="0" applyBorder="1"/>
    <xf numFmtId="0" fontId="0" fillId="0" borderId="59" xfId="0" applyBorder="1"/>
    <xf numFmtId="0" fontId="26" fillId="0" borderId="53" xfId="0" applyFont="1" applyBorder="1"/>
    <xf numFmtId="0" fontId="26" fillId="0" borderId="51" xfId="0" applyFont="1" applyBorder="1"/>
    <xf numFmtId="0" fontId="26" fillId="0" borderId="52" xfId="0" applyFont="1" applyBorder="1"/>
    <xf numFmtId="0" fontId="26" fillId="0" borderId="50" xfId="0" applyFont="1" applyBorder="1"/>
    <xf numFmtId="3" fontId="0" fillId="0" borderId="0" xfId="0" applyNumberFormat="1" applyBorder="1"/>
    <xf numFmtId="3" fontId="0" fillId="0" borderId="51" xfId="0" applyNumberFormat="1" applyBorder="1"/>
    <xf numFmtId="3" fontId="0" fillId="0" borderId="52" xfId="0" applyNumberFormat="1" applyBorder="1"/>
    <xf numFmtId="3" fontId="0" fillId="0" borderId="21" xfId="0" applyNumberFormat="1" applyBorder="1"/>
    <xf numFmtId="3" fontId="0" fillId="0" borderId="27" xfId="0" applyNumberFormat="1" applyBorder="1"/>
    <xf numFmtId="0" fontId="0" fillId="0" borderId="0" xfId="0" applyAlignment="1">
      <alignment vertical="top" wrapText="1"/>
    </xf>
    <xf numFmtId="3" fontId="0" fillId="0" borderId="50" xfId="0" applyNumberFormat="1" applyBorder="1"/>
    <xf numFmtId="0" fontId="0" fillId="0" borderId="73" xfId="0" applyBorder="1"/>
    <xf numFmtId="3" fontId="0" fillId="0" borderId="45" xfId="0" applyNumberFormat="1" applyBorder="1"/>
    <xf numFmtId="0" fontId="0" fillId="0" borderId="79" xfId="0" applyBorder="1"/>
    <xf numFmtId="0" fontId="0" fillId="0" borderId="80" xfId="0" applyBorder="1"/>
    <xf numFmtId="3" fontId="0" fillId="0" borderId="54" xfId="0" applyNumberFormat="1" applyBorder="1"/>
    <xf numFmtId="0" fontId="6" fillId="0" borderId="0" xfId="7" applyFont="1" applyFill="1" applyAlignment="1">
      <alignment horizontal="left" vertical="top" wrapText="1"/>
    </xf>
    <xf numFmtId="0" fontId="0" fillId="0" borderId="0" xfId="0" applyAlignment="1">
      <alignment horizontal="left"/>
    </xf>
    <xf numFmtId="0" fontId="26" fillId="0" borderId="0" xfId="0" applyFont="1" applyBorder="1" applyAlignment="1">
      <alignment horizontal="center"/>
    </xf>
    <xf numFmtId="0" fontId="0" fillId="0" borderId="0" xfId="0" applyBorder="1" applyAlignment="1">
      <alignment textRotation="90"/>
    </xf>
    <xf numFmtId="0" fontId="44" fillId="0" borderId="21" xfId="7" applyFill="1" applyBorder="1"/>
    <xf numFmtId="0" fontId="44" fillId="0" borderId="21" xfId="7" applyBorder="1"/>
    <xf numFmtId="0" fontId="17" fillId="0" borderId="27" xfId="7" applyFont="1" applyBorder="1"/>
    <xf numFmtId="0" fontId="0" fillId="0" borderId="26" xfId="0" applyFill="1" applyBorder="1"/>
    <xf numFmtId="0" fontId="44" fillId="7" borderId="20" xfId="7" applyFill="1" applyBorder="1"/>
    <xf numFmtId="0" fontId="17" fillId="0" borderId="18" xfId="7" applyFont="1" applyBorder="1"/>
    <xf numFmtId="0" fontId="44" fillId="0" borderId="45" xfId="7" applyFill="1" applyBorder="1"/>
    <xf numFmtId="0" fontId="0" fillId="0" borderId="77" xfId="0" applyBorder="1"/>
    <xf numFmtId="0" fontId="0" fillId="0" borderId="17" xfId="0" applyFill="1" applyBorder="1"/>
    <xf numFmtId="0" fontId="44" fillId="13" borderId="45" xfId="7" applyFill="1" applyBorder="1"/>
    <xf numFmtId="0" fontId="44" fillId="13" borderId="21" xfId="7" applyFill="1" applyBorder="1"/>
    <xf numFmtId="3" fontId="44" fillId="13" borderId="21" xfId="7" applyNumberFormat="1" applyFill="1" applyBorder="1"/>
    <xf numFmtId="0" fontId="17" fillId="0" borderId="0" xfId="7" applyFont="1" applyBorder="1" applyAlignment="1">
      <alignment horizontal="center"/>
    </xf>
    <xf numFmtId="0" fontId="17" fillId="0" borderId="0" xfId="7" applyFont="1" applyBorder="1"/>
    <xf numFmtId="0" fontId="44" fillId="0" borderId="0" xfId="7" applyFill="1" applyBorder="1"/>
    <xf numFmtId="3" fontId="44" fillId="0" borderId="0" xfId="7" applyNumberFormat="1" applyFill="1" applyBorder="1"/>
    <xf numFmtId="0" fontId="0" fillId="14" borderId="0" xfId="0" applyFill="1"/>
    <xf numFmtId="0" fontId="44" fillId="0" borderId="17" xfId="7" applyBorder="1" applyAlignment="1">
      <alignment horizontal="center" vertical="center"/>
    </xf>
    <xf numFmtId="0" fontId="44" fillId="0" borderId="21" xfId="7" applyBorder="1" applyAlignment="1">
      <alignment horizontal="center" vertical="center"/>
    </xf>
    <xf numFmtId="0" fontId="33" fillId="0" borderId="66" xfId="7" applyFont="1" applyBorder="1" applyAlignment="1">
      <alignment horizontal="center" vertical="center"/>
    </xf>
    <xf numFmtId="0" fontId="33" fillId="0" borderId="50" xfId="7" applyFont="1" applyFill="1" applyBorder="1" applyAlignment="1">
      <alignment horizontal="center" vertical="center" textRotation="90"/>
    </xf>
    <xf numFmtId="0" fontId="33" fillId="0" borderId="51" xfId="7" applyFont="1" applyFill="1" applyBorder="1" applyAlignment="1">
      <alignment horizontal="center" vertical="center" textRotation="90"/>
    </xf>
    <xf numFmtId="0" fontId="33" fillId="14" borderId="51" xfId="7" applyFont="1" applyFill="1" applyBorder="1" applyAlignment="1">
      <alignment horizontal="center" vertical="center" textRotation="90"/>
    </xf>
    <xf numFmtId="0" fontId="17" fillId="0" borderId="51" xfId="7" applyFont="1" applyBorder="1" applyAlignment="1">
      <alignment horizontal="center"/>
    </xf>
    <xf numFmtId="0" fontId="17" fillId="0" borderId="53" xfId="7" applyFont="1" applyBorder="1" applyAlignment="1">
      <alignment horizontal="center"/>
    </xf>
    <xf numFmtId="0" fontId="17" fillId="0" borderId="52" xfId="7" applyFont="1" applyBorder="1" applyAlignment="1">
      <alignment horizontal="center"/>
    </xf>
    <xf numFmtId="0" fontId="26" fillId="0" borderId="52" xfId="0" applyFont="1" applyBorder="1" applyAlignment="1">
      <alignment horizontal="center" wrapText="1"/>
    </xf>
    <xf numFmtId="0" fontId="33" fillId="12" borderId="21" xfId="7" applyFont="1" applyFill="1" applyBorder="1" applyAlignment="1">
      <alignment horizontal="center" vertical="center" textRotation="90"/>
    </xf>
    <xf numFmtId="0" fontId="33" fillId="0" borderId="21" xfId="7" applyFont="1" applyBorder="1" applyAlignment="1">
      <alignment horizontal="center" vertical="center" textRotation="90"/>
    </xf>
    <xf numFmtId="0" fontId="33" fillId="14" borderId="21" xfId="7" applyFont="1" applyFill="1" applyBorder="1" applyAlignment="1">
      <alignment horizontal="center" vertical="center" textRotation="90"/>
    </xf>
    <xf numFmtId="0" fontId="0" fillId="0" borderId="17" xfId="0" applyBorder="1"/>
    <xf numFmtId="0" fontId="0" fillId="0" borderId="26" xfId="0" applyBorder="1"/>
    <xf numFmtId="0" fontId="0" fillId="0" borderId="75" xfId="0" applyBorder="1"/>
    <xf numFmtId="0" fontId="0" fillId="10" borderId="17" xfId="0" applyFill="1" applyBorder="1"/>
    <xf numFmtId="0" fontId="0" fillId="10" borderId="21" xfId="0" applyFill="1" applyBorder="1"/>
    <xf numFmtId="0" fontId="0" fillId="10" borderId="27" xfId="0" applyFill="1" applyBorder="1"/>
    <xf numFmtId="0" fontId="26" fillId="10" borderId="26" xfId="0" applyFont="1" applyFill="1" applyBorder="1"/>
    <xf numFmtId="0" fontId="26" fillId="10" borderId="20" xfId="0" applyFont="1" applyFill="1" applyBorder="1"/>
    <xf numFmtId="0" fontId="26" fillId="10" borderId="18" xfId="0" applyFont="1" applyFill="1" applyBorder="1"/>
    <xf numFmtId="0" fontId="26" fillId="10" borderId="75" xfId="0" applyFont="1" applyFill="1" applyBorder="1"/>
    <xf numFmtId="0" fontId="26" fillId="10" borderId="29" xfId="0" applyFont="1" applyFill="1" applyBorder="1"/>
    <xf numFmtId="0" fontId="26" fillId="10" borderId="77" xfId="0" applyFont="1" applyFill="1" applyBorder="1"/>
    <xf numFmtId="0" fontId="26" fillId="0" borderId="0" xfId="0" applyFont="1" applyFill="1" applyBorder="1"/>
    <xf numFmtId="0" fontId="1" fillId="0" borderId="0" xfId="7" applyFont="1" applyBorder="1" applyAlignment="1">
      <alignment horizontal="center"/>
    </xf>
    <xf numFmtId="3" fontId="1" fillId="0" borderId="0" xfId="5" applyNumberFormat="1" applyFill="1" applyBorder="1"/>
    <xf numFmtId="0" fontId="0" fillId="15" borderId="0" xfId="0" applyFill="1"/>
    <xf numFmtId="3" fontId="44" fillId="15" borderId="0" xfId="7" applyNumberFormat="1" applyFill="1" applyBorder="1"/>
    <xf numFmtId="0" fontId="44" fillId="3" borderId="0" xfId="7" applyFill="1" applyBorder="1"/>
    <xf numFmtId="0" fontId="44" fillId="3" borderId="0" xfId="7" applyFill="1"/>
    <xf numFmtId="0" fontId="44" fillId="0" borderId="57" xfId="7" applyBorder="1" applyAlignment="1">
      <alignment horizontal="center" vertical="center"/>
    </xf>
    <xf numFmtId="0" fontId="44" fillId="0" borderId="58" xfId="7" applyBorder="1" applyAlignment="1">
      <alignment horizontal="center" vertical="center"/>
    </xf>
    <xf numFmtId="0" fontId="32" fillId="0" borderId="56" xfId="0" applyFont="1" applyBorder="1"/>
    <xf numFmtId="0" fontId="33" fillId="0" borderId="81" xfId="7" applyFont="1" applyFill="1" applyBorder="1"/>
    <xf numFmtId="0" fontId="33" fillId="0" borderId="82" xfId="7" applyFont="1" applyFill="1" applyBorder="1"/>
    <xf numFmtId="3" fontId="33" fillId="0" borderId="82" xfId="7" applyNumberFormat="1" applyFont="1" applyFill="1" applyBorder="1"/>
    <xf numFmtId="0" fontId="33" fillId="0" borderId="83" xfId="7" applyFont="1" applyFill="1" applyBorder="1" applyAlignment="1">
      <alignment horizontal="center" vertical="center"/>
    </xf>
    <xf numFmtId="0" fontId="44" fillId="0" borderId="84" xfId="7" applyBorder="1" applyAlignment="1">
      <alignment horizontal="center" vertical="center"/>
    </xf>
    <xf numFmtId="0" fontId="44" fillId="0" borderId="85" xfId="7" applyBorder="1" applyAlignment="1">
      <alignment horizontal="center" vertical="center"/>
    </xf>
    <xf numFmtId="0" fontId="0" fillId="0" borderId="86" xfId="0" applyBorder="1"/>
    <xf numFmtId="0" fontId="44" fillId="13" borderId="87" xfId="7" applyFill="1" applyBorder="1"/>
    <xf numFmtId="0" fontId="44" fillId="13" borderId="85" xfId="7" applyFill="1" applyBorder="1"/>
    <xf numFmtId="0" fontId="44" fillId="0" borderId="85" xfId="7" applyBorder="1"/>
    <xf numFmtId="3" fontId="44" fillId="13" borderId="85" xfId="7" applyNumberFormat="1" applyFill="1" applyBorder="1"/>
    <xf numFmtId="0" fontId="33" fillId="0" borderId="88" xfId="7" applyFont="1" applyBorder="1" applyAlignment="1">
      <alignment horizontal="center" vertical="center"/>
    </xf>
    <xf numFmtId="0" fontId="44" fillId="0" borderId="87" xfId="7" applyFill="1" applyBorder="1"/>
    <xf numFmtId="0" fontId="44" fillId="0" borderId="85" xfId="7" applyFill="1" applyBorder="1"/>
    <xf numFmtId="3" fontId="44" fillId="7" borderId="20" xfId="7" applyNumberFormat="1" applyFill="1" applyBorder="1"/>
    <xf numFmtId="0" fontId="44" fillId="12" borderId="0" xfId="7" applyFill="1"/>
    <xf numFmtId="0" fontId="44" fillId="12" borderId="21" xfId="7" applyFill="1" applyBorder="1"/>
    <xf numFmtId="0" fontId="44" fillId="12" borderId="45" xfId="7" applyFill="1" applyBorder="1"/>
    <xf numFmtId="0" fontId="44" fillId="11" borderId="21" xfId="7" applyFill="1" applyBorder="1"/>
    <xf numFmtId="0" fontId="44" fillId="11" borderId="85" xfId="7" applyFill="1" applyBorder="1"/>
    <xf numFmtId="0" fontId="0" fillId="0" borderId="0" xfId="0" applyFill="1" applyBorder="1" applyAlignment="1">
      <alignment textRotation="90"/>
    </xf>
    <xf numFmtId="0" fontId="21" fillId="0" borderId="0" xfId="1" applyFont="1" applyFill="1" applyBorder="1" applyProtection="1">
      <protection locked="0"/>
    </xf>
    <xf numFmtId="0" fontId="14" fillId="0" borderId="0" xfId="1" applyFont="1" applyFill="1" applyBorder="1" applyAlignment="1">
      <alignment wrapText="1"/>
    </xf>
    <xf numFmtId="49" fontId="6" fillId="0" borderId="0" xfId="7" applyNumberFormat="1" applyFont="1" applyFill="1" applyAlignment="1">
      <alignment vertical="top" wrapText="1"/>
    </xf>
    <xf numFmtId="0" fontId="29" fillId="0" borderId="0" xfId="0" applyFont="1" applyAlignment="1">
      <alignment horizontal="left" vertical="top" wrapText="1"/>
    </xf>
    <xf numFmtId="0" fontId="0" fillId="0" borderId="21" xfId="0" applyBorder="1" applyAlignment="1">
      <alignment horizontal="center" vertical="center" textRotation="90" wrapText="1"/>
    </xf>
    <xf numFmtId="0" fontId="0" fillId="0" borderId="27" xfId="0" applyBorder="1" applyAlignment="1">
      <alignment horizontal="center" vertical="center" textRotation="90" wrapText="1"/>
    </xf>
    <xf numFmtId="0" fontId="14" fillId="0" borderId="25" xfId="1" applyFont="1" applyBorder="1" applyAlignment="1">
      <alignment wrapText="1"/>
    </xf>
    <xf numFmtId="0" fontId="14" fillId="10" borderId="25" xfId="1" applyFont="1" applyFill="1" applyBorder="1" applyAlignment="1">
      <alignment wrapText="1"/>
    </xf>
    <xf numFmtId="0" fontId="14" fillId="10" borderId="26" xfId="1" applyFont="1" applyFill="1" applyBorder="1" applyAlignment="1">
      <alignment wrapText="1"/>
    </xf>
    <xf numFmtId="0" fontId="0" fillId="0" borderId="25" xfId="0" applyBorder="1"/>
    <xf numFmtId="3" fontId="0" fillId="0" borderId="25" xfId="0" applyNumberFormat="1" applyBorder="1"/>
    <xf numFmtId="3" fontId="0" fillId="0" borderId="19" xfId="0" applyNumberFormat="1" applyBorder="1"/>
    <xf numFmtId="3" fontId="26" fillId="0" borderId="28" xfId="0" applyNumberFormat="1" applyFont="1" applyBorder="1"/>
    <xf numFmtId="3" fontId="26" fillId="0" borderId="0" xfId="0" applyNumberFormat="1" applyFont="1" applyFill="1" applyBorder="1"/>
    <xf numFmtId="0" fontId="14" fillId="0" borderId="78" xfId="1" applyFont="1" applyBorder="1" applyAlignment="1">
      <alignment wrapText="1"/>
    </xf>
    <xf numFmtId="3" fontId="26" fillId="0" borderId="18" xfId="0" applyNumberFormat="1" applyFont="1" applyBorder="1"/>
    <xf numFmtId="3" fontId="0" fillId="3" borderId="25" xfId="0" applyNumberFormat="1" applyFill="1" applyBorder="1"/>
    <xf numFmtId="0" fontId="0" fillId="3" borderId="25" xfId="0" applyFill="1" applyBorder="1"/>
    <xf numFmtId="0" fontId="0" fillId="0" borderId="60" xfId="0" applyBorder="1"/>
    <xf numFmtId="0" fontId="0" fillId="0" borderId="54" xfId="0" applyBorder="1"/>
    <xf numFmtId="0" fontId="0" fillId="0" borderId="57" xfId="0" applyBorder="1"/>
    <xf numFmtId="0" fontId="0" fillId="0" borderId="58" xfId="0" applyBorder="1"/>
    <xf numFmtId="0" fontId="0" fillId="0" borderId="56" xfId="0" applyBorder="1"/>
    <xf numFmtId="3" fontId="0" fillId="0" borderId="72" xfId="0" applyNumberFormat="1" applyBorder="1"/>
    <xf numFmtId="3" fontId="0" fillId="0" borderId="78" xfId="0" applyNumberFormat="1" applyBorder="1"/>
    <xf numFmtId="0" fontId="0" fillId="0" borderId="21" xfId="0" applyBorder="1"/>
    <xf numFmtId="3" fontId="0" fillId="0" borderId="89" xfId="0" applyNumberFormat="1" applyBorder="1"/>
    <xf numFmtId="3" fontId="26" fillId="0" borderId="61" xfId="0" applyNumberFormat="1" applyFont="1" applyBorder="1"/>
    <xf numFmtId="3" fontId="0" fillId="0" borderId="90" xfId="0" applyNumberFormat="1" applyBorder="1"/>
    <xf numFmtId="3" fontId="0" fillId="0" borderId="30" xfId="0" applyNumberFormat="1" applyBorder="1"/>
    <xf numFmtId="0" fontId="0" fillId="0" borderId="53" xfId="0" applyBorder="1"/>
    <xf numFmtId="0" fontId="0" fillId="0" borderId="51" xfId="0" applyBorder="1"/>
    <xf numFmtId="0" fontId="0" fillId="0" borderId="46" xfId="0" applyBorder="1"/>
    <xf numFmtId="0" fontId="26" fillId="0" borderId="19" xfId="0" applyFont="1" applyBorder="1"/>
    <xf numFmtId="0" fontId="26" fillId="0" borderId="16" xfId="0" applyFont="1" applyBorder="1"/>
    <xf numFmtId="0" fontId="26" fillId="0" borderId="91" xfId="0" applyFont="1" applyFill="1" applyBorder="1"/>
    <xf numFmtId="0" fontId="26" fillId="0" borderId="0" xfId="0" applyFont="1" applyBorder="1"/>
    <xf numFmtId="3" fontId="26" fillId="0" borderId="54" xfId="0" applyNumberFormat="1" applyFont="1" applyBorder="1"/>
    <xf numFmtId="0" fontId="36" fillId="0" borderId="0" xfId="0" applyFont="1" applyAlignment="1"/>
    <xf numFmtId="0" fontId="0" fillId="0" borderId="71" xfId="0" applyBorder="1" applyAlignment="1">
      <alignment horizontal="center" vertical="center" textRotation="90" wrapText="1"/>
    </xf>
    <xf numFmtId="0" fontId="0" fillId="0" borderId="27" xfId="0" applyFill="1" applyBorder="1" applyAlignment="1">
      <alignment horizontal="center" vertical="center" textRotation="90" wrapText="1"/>
    </xf>
    <xf numFmtId="0" fontId="0" fillId="0" borderId="78" xfId="0" applyBorder="1"/>
    <xf numFmtId="0" fontId="0" fillId="0" borderId="17" xfId="0" applyBorder="1" applyAlignment="1">
      <alignment horizontal="center" vertical="center" textRotation="90" wrapText="1"/>
    </xf>
    <xf numFmtId="0" fontId="14" fillId="0" borderId="81" xfId="1" applyFont="1" applyFill="1" applyBorder="1" applyAlignment="1">
      <alignment wrapText="1"/>
    </xf>
    <xf numFmtId="3" fontId="0" fillId="0" borderId="63" xfId="0" applyNumberFormat="1" applyBorder="1"/>
    <xf numFmtId="3" fontId="0" fillId="0" borderId="28" xfId="0" applyNumberFormat="1" applyBorder="1"/>
    <xf numFmtId="0" fontId="0" fillId="0" borderId="59" xfId="0" applyBorder="1" applyAlignment="1"/>
    <xf numFmtId="3" fontId="0" fillId="0" borderId="0" xfId="0" applyNumberFormat="1" applyBorder="1" applyAlignment="1"/>
    <xf numFmtId="0" fontId="40" fillId="0" borderId="58" xfId="0" applyFont="1" applyBorder="1"/>
    <xf numFmtId="3" fontId="40" fillId="0" borderId="58" xfId="0" applyNumberFormat="1" applyFont="1" applyBorder="1" applyAlignment="1"/>
    <xf numFmtId="0" fontId="26" fillId="0" borderId="0" xfId="0" applyFont="1" applyFill="1" applyBorder="1" applyAlignment="1">
      <alignment horizontal="center"/>
    </xf>
    <xf numFmtId="0" fontId="8" fillId="0" borderId="0" xfId="1" applyFont="1" applyBorder="1" applyAlignment="1">
      <alignment horizontal="center" textRotation="45"/>
    </xf>
    <xf numFmtId="0" fontId="2" fillId="8" borderId="19" xfId="1" applyFill="1" applyBorder="1"/>
    <xf numFmtId="0" fontId="2" fillId="8" borderId="19" xfId="1" applyFont="1" applyFill="1" applyBorder="1"/>
    <xf numFmtId="0" fontId="2" fillId="3" borderId="19" xfId="1" applyFill="1" applyBorder="1"/>
    <xf numFmtId="0" fontId="0" fillId="3" borderId="0" xfId="0" applyFill="1"/>
    <xf numFmtId="0" fontId="29" fillId="3" borderId="0" xfId="0" applyFont="1" applyFill="1"/>
    <xf numFmtId="0" fontId="2" fillId="3" borderId="37" xfId="1" applyFill="1" applyBorder="1"/>
    <xf numFmtId="0" fontId="29" fillId="12" borderId="0" xfId="0" applyFont="1" applyFill="1"/>
    <xf numFmtId="0" fontId="2" fillId="12" borderId="36" xfId="1" applyFill="1" applyBorder="1"/>
    <xf numFmtId="0" fontId="2" fillId="12" borderId="36" xfId="1" applyFont="1" applyFill="1" applyBorder="1"/>
    <xf numFmtId="0" fontId="0" fillId="12" borderId="36" xfId="0" applyFill="1" applyBorder="1"/>
    <xf numFmtId="0" fontId="0" fillId="7" borderId="49" xfId="0" applyFill="1" applyBorder="1"/>
    <xf numFmtId="0" fontId="0" fillId="7" borderId="37" xfId="0" applyFill="1" applyBorder="1"/>
    <xf numFmtId="0" fontId="1" fillId="0" borderId="0" xfId="5" quotePrefix="1" applyFill="1" applyBorder="1"/>
    <xf numFmtId="0" fontId="26" fillId="0" borderId="39" xfId="0" applyFont="1" applyBorder="1"/>
    <xf numFmtId="3" fontId="41" fillId="0" borderId="18" xfId="0" applyNumberFormat="1" applyFont="1" applyBorder="1"/>
    <xf numFmtId="0" fontId="8" fillId="0" borderId="0" xfId="1" applyFont="1" applyBorder="1" applyAlignment="1">
      <alignment horizontal="center" textRotation="90"/>
    </xf>
    <xf numFmtId="0" fontId="8" fillId="0" borderId="19" xfId="1" applyFont="1" applyBorder="1" applyAlignment="1">
      <alignment textRotation="90"/>
    </xf>
    <xf numFmtId="0" fontId="8" fillId="0" borderId="19" xfId="1" applyFont="1" applyFill="1" applyBorder="1" applyAlignment="1">
      <alignment textRotation="90"/>
    </xf>
    <xf numFmtId="0" fontId="9" fillId="0" borderId="19" xfId="1" applyFont="1" applyFill="1" applyBorder="1" applyAlignment="1">
      <alignment textRotation="90"/>
    </xf>
    <xf numFmtId="0" fontId="10" fillId="0" borderId="19" xfId="1" applyFont="1" applyFill="1" applyBorder="1" applyAlignment="1">
      <alignment textRotation="90"/>
    </xf>
    <xf numFmtId="0" fontId="11" fillId="0" borderId="19" xfId="1" applyFont="1" applyBorder="1" applyAlignment="1">
      <alignment textRotation="90"/>
    </xf>
    <xf numFmtId="0" fontId="20" fillId="0" borderId="0" xfId="4" applyFont="1" applyFill="1" applyBorder="1"/>
    <xf numFmtId="0" fontId="43" fillId="0" borderId="0" xfId="4" applyFill="1" applyBorder="1"/>
    <xf numFmtId="0" fontId="3" fillId="0" borderId="0" xfId="4" applyFont="1" applyFill="1" applyBorder="1"/>
    <xf numFmtId="0" fontId="17" fillId="0" borderId="0" xfId="7" applyFont="1" applyFill="1" applyBorder="1"/>
    <xf numFmtId="0" fontId="18" fillId="0" borderId="0" xfId="1" applyFont="1" applyFill="1" applyBorder="1" applyAlignment="1">
      <alignment horizontal="center" vertical="top" wrapText="1"/>
    </xf>
    <xf numFmtId="0" fontId="18" fillId="0" borderId="0" xfId="1" applyFont="1" applyFill="1" applyBorder="1" applyAlignment="1">
      <alignment horizontal="center" wrapText="1"/>
    </xf>
    <xf numFmtId="0" fontId="16" fillId="0" borderId="0" xfId="1" applyFont="1" applyFill="1" applyBorder="1" applyAlignment="1">
      <alignment wrapText="1"/>
    </xf>
    <xf numFmtId="0" fontId="19" fillId="0" borderId="0" xfId="1" applyFont="1" applyFill="1" applyBorder="1" applyAlignment="1">
      <alignment horizontal="center" wrapText="1"/>
    </xf>
    <xf numFmtId="0" fontId="2" fillId="0" borderId="0" xfId="1" applyFill="1" applyBorder="1"/>
    <xf numFmtId="0" fontId="2" fillId="0" borderId="0" xfId="1" applyFont="1" applyFill="1" applyBorder="1" applyAlignment="1">
      <alignment textRotation="90"/>
    </xf>
    <xf numFmtId="0" fontId="2" fillId="0" borderId="0" xfId="1" applyFill="1" applyBorder="1" applyAlignment="1">
      <alignment textRotation="90"/>
    </xf>
    <xf numFmtId="0" fontId="25" fillId="0" borderId="76" xfId="1" applyFont="1" applyBorder="1" applyAlignment="1">
      <alignment textRotation="45"/>
    </xf>
    <xf numFmtId="0" fontId="2" fillId="0" borderId="38" xfId="1" applyFill="1" applyBorder="1"/>
    <xf numFmtId="0" fontId="2" fillId="0" borderId="46" xfId="1" applyFill="1" applyBorder="1"/>
    <xf numFmtId="0" fontId="2" fillId="0" borderId="53" xfId="1" applyFont="1" applyBorder="1" applyAlignment="1">
      <alignment textRotation="90"/>
    </xf>
    <xf numFmtId="0" fontId="2" fillId="0" borderId="51" xfId="1" applyBorder="1" applyAlignment="1">
      <alignment textRotation="90"/>
    </xf>
    <xf numFmtId="0" fontId="2" fillId="0" borderId="51" xfId="1" applyFont="1" applyBorder="1" applyAlignment="1">
      <alignment textRotation="90"/>
    </xf>
    <xf numFmtId="0" fontId="2" fillId="0" borderId="52" xfId="1" applyBorder="1" applyAlignment="1">
      <alignment textRotation="90"/>
    </xf>
    <xf numFmtId="0" fontId="2" fillId="0" borderId="39" xfId="1" applyFill="1" applyBorder="1"/>
    <xf numFmtId="0" fontId="28" fillId="0" borderId="0" xfId="0" applyFont="1" applyAlignment="1">
      <alignment horizontal="left"/>
    </xf>
    <xf numFmtId="0" fontId="42" fillId="0" borderId="0" xfId="0" applyFont="1" applyAlignment="1">
      <alignment horizontal="left"/>
    </xf>
    <xf numFmtId="0" fontId="0" fillId="16" borderId="0" xfId="0" applyFill="1"/>
    <xf numFmtId="0" fontId="0" fillId="16" borderId="19" xfId="0" applyFill="1" applyBorder="1"/>
    <xf numFmtId="0" fontId="0" fillId="16" borderId="28" xfId="0" applyFill="1" applyBorder="1"/>
    <xf numFmtId="0" fontId="0" fillId="0" borderId="19" xfId="0" applyFill="1" applyBorder="1"/>
    <xf numFmtId="0" fontId="0" fillId="0" borderId="65" xfId="0" applyBorder="1" applyAlignment="1">
      <alignment textRotation="90"/>
    </xf>
    <xf numFmtId="0" fontId="0" fillId="0" borderId="92" xfId="0" applyBorder="1" applyAlignment="1">
      <alignment textRotation="90"/>
    </xf>
    <xf numFmtId="0" fontId="0" fillId="0" borderId="66" xfId="0" applyBorder="1" applyAlignment="1">
      <alignment textRotation="90"/>
    </xf>
    <xf numFmtId="0" fontId="0" fillId="12" borderId="17" xfId="0" applyFill="1" applyBorder="1"/>
    <xf numFmtId="0" fontId="0" fillId="16" borderId="21" xfId="0" applyFill="1" applyBorder="1"/>
    <xf numFmtId="0" fontId="0" fillId="16" borderId="25" xfId="0" applyFill="1" applyBorder="1"/>
    <xf numFmtId="0" fontId="0" fillId="0" borderId="25" xfId="0" applyFill="1" applyBorder="1"/>
    <xf numFmtId="0" fontId="0" fillId="16" borderId="20" xfId="0" applyFill="1" applyBorder="1"/>
    <xf numFmtId="0" fontId="22" fillId="0" borderId="52" xfId="4" applyFont="1" applyBorder="1" applyAlignment="1">
      <alignment vertical="top" wrapText="1"/>
    </xf>
    <xf numFmtId="49" fontId="6" fillId="0" borderId="0" xfId="7" applyNumberFormat="1" applyFont="1" applyAlignment="1">
      <alignment horizontal="left" vertical="top" wrapText="1"/>
    </xf>
    <xf numFmtId="49" fontId="7" fillId="0" borderId="0" xfId="7" applyNumberFormat="1" applyFont="1" applyAlignment="1">
      <alignment horizontal="left" vertical="top" wrapText="1"/>
    </xf>
    <xf numFmtId="0" fontId="4" fillId="0" borderId="0" xfId="7" applyFont="1" applyAlignment="1">
      <alignment horizontal="center"/>
    </xf>
    <xf numFmtId="0" fontId="5" fillId="0" borderId="0" xfId="7" applyFont="1" applyAlignment="1">
      <alignment horizontal="left" vertical="top" wrapText="1"/>
    </xf>
    <xf numFmtId="0" fontId="0" fillId="0" borderId="93" xfId="0" applyFill="1" applyBorder="1" applyAlignment="1">
      <alignment horizontal="center" vertical="center" textRotation="90"/>
    </xf>
    <xf numFmtId="0" fontId="5" fillId="0" borderId="0" xfId="7" applyFont="1" applyAlignment="1">
      <alignment horizontal="left" vertical="top"/>
    </xf>
    <xf numFmtId="0" fontId="6" fillId="0" borderId="0" xfId="7" applyFont="1" applyAlignment="1">
      <alignment horizontal="left" vertical="top" wrapText="1"/>
    </xf>
    <xf numFmtId="0" fontId="0" fillId="0" borderId="0" xfId="0" applyAlignment="1">
      <alignment horizontal="left" vertical="top" wrapText="1"/>
    </xf>
    <xf numFmtId="0" fontId="24" fillId="0" borderId="0" xfId="7" applyFont="1" applyAlignment="1">
      <alignment horizontal="left" vertical="top" wrapText="1"/>
    </xf>
    <xf numFmtId="0" fontId="44" fillId="0" borderId="0" xfId="7" applyAlignment="1">
      <alignment horizontal="left" vertical="top" wrapText="1"/>
    </xf>
    <xf numFmtId="0" fontId="15" fillId="0" borderId="0" xfId="7" applyFont="1" applyAlignment="1">
      <alignment horizontal="left"/>
    </xf>
    <xf numFmtId="0" fontId="16" fillId="0" borderId="70" xfId="1" applyFont="1" applyBorder="1" applyAlignment="1">
      <alignment horizontal="right" wrapText="1"/>
    </xf>
    <xf numFmtId="0" fontId="16" fillId="0" borderId="60" xfId="1" applyFont="1" applyBorder="1" applyAlignment="1">
      <alignment horizontal="right" wrapText="1"/>
    </xf>
    <xf numFmtId="0" fontId="16" fillId="0" borderId="94" xfId="1" applyFont="1" applyBorder="1" applyAlignment="1">
      <alignment horizontal="center" wrapText="1"/>
    </xf>
    <xf numFmtId="0" fontId="16" fillId="0" borderId="95" xfId="1" applyFont="1" applyBorder="1" applyAlignment="1">
      <alignment horizontal="center" wrapText="1"/>
    </xf>
    <xf numFmtId="0" fontId="16" fillId="0" borderId="96" xfId="1" applyFont="1" applyBorder="1" applyAlignment="1">
      <alignment horizontal="center" vertical="top" wrapText="1"/>
    </xf>
    <xf numFmtId="0" fontId="16" fillId="0" borderId="95" xfId="1" applyFont="1" applyBorder="1" applyAlignment="1">
      <alignment horizontal="center" vertical="top" wrapText="1"/>
    </xf>
    <xf numFmtId="0" fontId="29" fillId="0" borderId="0" xfId="0" applyFont="1" applyAlignment="1">
      <alignment horizontal="left"/>
    </xf>
    <xf numFmtId="0" fontId="0" fillId="0" borderId="0" xfId="0" applyAlignment="1">
      <alignment horizontal="left"/>
    </xf>
    <xf numFmtId="0" fontId="30" fillId="0" borderId="0" xfId="0" applyFont="1" applyAlignment="1">
      <alignment horizontal="center"/>
    </xf>
    <xf numFmtId="0" fontId="15" fillId="0" borderId="0" xfId="7" applyFont="1" applyAlignment="1">
      <alignment horizontal="center" vertical="top"/>
    </xf>
    <xf numFmtId="0" fontId="27" fillId="0" borderId="0" xfId="7" applyFont="1" applyAlignment="1">
      <alignment horizontal="center" vertical="top" wrapText="1"/>
    </xf>
    <xf numFmtId="0" fontId="6" fillId="0" borderId="0" xfId="5" applyFont="1" applyBorder="1" applyAlignment="1">
      <alignment horizontal="left" vertical="top" wrapText="1"/>
    </xf>
    <xf numFmtId="0" fontId="3" fillId="0" borderId="97" xfId="3" applyFont="1" applyBorder="1" applyAlignment="1">
      <alignment horizontal="center"/>
    </xf>
    <xf numFmtId="0" fontId="3" fillId="0" borderId="98" xfId="3" applyFont="1" applyBorder="1" applyAlignment="1">
      <alignment horizontal="center"/>
    </xf>
    <xf numFmtId="0" fontId="18" fillId="0" borderId="70" xfId="1" applyFont="1" applyFill="1" applyBorder="1" applyAlignment="1">
      <alignment wrapText="1"/>
    </xf>
    <xf numFmtId="0" fontId="18" fillId="0" borderId="16" xfId="1" applyFont="1" applyFill="1" applyBorder="1" applyAlignment="1">
      <alignment wrapText="1"/>
    </xf>
    <xf numFmtId="0" fontId="3" fillId="0" borderId="70" xfId="1" applyFont="1" applyFill="1" applyBorder="1" applyAlignment="1">
      <alignment horizontal="center"/>
    </xf>
    <xf numFmtId="0" fontId="3" fillId="0" borderId="59" xfId="1" applyFont="1" applyFill="1" applyBorder="1" applyAlignment="1">
      <alignment horizontal="center"/>
    </xf>
    <xf numFmtId="0" fontId="3" fillId="0" borderId="60" xfId="1" applyFont="1" applyFill="1" applyBorder="1" applyAlignment="1">
      <alignment horizontal="center"/>
    </xf>
    <xf numFmtId="0" fontId="20" fillId="0" borderId="57" xfId="1" applyFont="1" applyFill="1" applyBorder="1" applyAlignment="1">
      <alignment horizontal="center"/>
    </xf>
    <xf numFmtId="0" fontId="20" fillId="0" borderId="58" xfId="1" applyFont="1" applyFill="1" applyBorder="1" applyAlignment="1">
      <alignment horizontal="center"/>
    </xf>
    <xf numFmtId="0" fontId="20" fillId="0" borderId="56" xfId="1" applyFont="1" applyFill="1" applyBorder="1" applyAlignment="1">
      <alignment horizontal="center"/>
    </xf>
    <xf numFmtId="0" fontId="26" fillId="0" borderId="64" xfId="0" applyFont="1" applyBorder="1" applyAlignment="1">
      <alignment horizontal="center" vertical="center"/>
    </xf>
    <xf numFmtId="0" fontId="26" fillId="0" borderId="81" xfId="0" applyFont="1" applyBorder="1" applyAlignment="1">
      <alignment horizontal="center" vertical="center"/>
    </xf>
    <xf numFmtId="0" fontId="26" fillId="0" borderId="53" xfId="0" applyFont="1" applyBorder="1" applyAlignment="1">
      <alignment horizontal="center"/>
    </xf>
    <xf numFmtId="0" fontId="26" fillId="0" borderId="52" xfId="0" applyFont="1" applyBorder="1" applyAlignment="1">
      <alignment horizontal="center"/>
    </xf>
    <xf numFmtId="0" fontId="26" fillId="0" borderId="0" xfId="0" applyFont="1" applyAlignment="1">
      <alignment horizontal="left"/>
    </xf>
    <xf numFmtId="0" fontId="26" fillId="0" borderId="51" xfId="0" applyFont="1" applyBorder="1" applyAlignment="1">
      <alignment horizontal="center"/>
    </xf>
    <xf numFmtId="0" fontId="26" fillId="0" borderId="91" xfId="0" applyFont="1" applyBorder="1" applyAlignment="1">
      <alignment horizontal="center" vertical="center"/>
    </xf>
    <xf numFmtId="0" fontId="15" fillId="0" borderId="0" xfId="5" applyFont="1" applyBorder="1" applyAlignment="1">
      <alignment horizontal="center"/>
    </xf>
    <xf numFmtId="0" fontId="2" fillId="18" borderId="53" xfId="2" applyFont="1" applyFill="1" applyBorder="1" applyAlignment="1">
      <alignment horizontal="center"/>
    </xf>
    <xf numFmtId="0" fontId="23" fillId="18" borderId="51" xfId="2" applyFill="1" applyBorder="1" applyAlignment="1">
      <alignment horizontal="center"/>
    </xf>
    <xf numFmtId="0" fontId="23" fillId="18" borderId="52" xfId="2" applyFill="1" applyBorder="1" applyAlignment="1">
      <alignment horizontal="center"/>
    </xf>
    <xf numFmtId="0" fontId="2" fillId="17" borderId="53" xfId="2" applyFont="1" applyFill="1" applyBorder="1" applyAlignment="1">
      <alignment horizontal="center"/>
    </xf>
    <xf numFmtId="0" fontId="23" fillId="17" borderId="51" xfId="2" applyFill="1" applyBorder="1" applyAlignment="1">
      <alignment horizontal="center"/>
    </xf>
    <xf numFmtId="0" fontId="23" fillId="17" borderId="62" xfId="2" applyFill="1" applyBorder="1" applyAlignment="1">
      <alignment horizontal="center"/>
    </xf>
    <xf numFmtId="0" fontId="14" fillId="11" borderId="46" xfId="1" applyFont="1" applyFill="1" applyBorder="1" applyAlignment="1">
      <alignment horizontal="center"/>
    </xf>
    <xf numFmtId="0" fontId="14" fillId="11" borderId="47" xfId="1" applyFont="1" applyFill="1" applyBorder="1" applyAlignment="1">
      <alignment horizontal="center"/>
    </xf>
    <xf numFmtId="0" fontId="14" fillId="11" borderId="73" xfId="1" applyFont="1" applyFill="1" applyBorder="1" applyAlignment="1">
      <alignment horizontal="center"/>
    </xf>
    <xf numFmtId="0" fontId="2" fillId="15" borderId="46" xfId="1" applyFont="1" applyFill="1" applyBorder="1" applyAlignment="1">
      <alignment horizontal="center"/>
    </xf>
    <xf numFmtId="0" fontId="2" fillId="15" borderId="47" xfId="1" applyFill="1" applyBorder="1" applyAlignment="1">
      <alignment horizontal="center"/>
    </xf>
    <xf numFmtId="0" fontId="2" fillId="15" borderId="73" xfId="1" applyFill="1" applyBorder="1" applyAlignment="1">
      <alignment horizontal="center"/>
    </xf>
    <xf numFmtId="0" fontId="31" fillId="0" borderId="0" xfId="0" applyFont="1" applyAlignment="1">
      <alignment horizontal="left"/>
    </xf>
    <xf numFmtId="0" fontId="28" fillId="0" borderId="0" xfId="0" applyFont="1" applyAlignment="1">
      <alignment horizontal="center"/>
    </xf>
    <xf numFmtId="0" fontId="32" fillId="0" borderId="53" xfId="0" applyFont="1" applyBorder="1" applyAlignment="1">
      <alignment horizontal="left"/>
    </xf>
    <xf numFmtId="0" fontId="32" fillId="0" borderId="51" xfId="0" applyFont="1" applyBorder="1" applyAlignment="1">
      <alignment horizontal="left"/>
    </xf>
    <xf numFmtId="0" fontId="32" fillId="0" borderId="62" xfId="0" applyFont="1" applyBorder="1" applyAlignment="1">
      <alignment horizontal="left"/>
    </xf>
    <xf numFmtId="0" fontId="26" fillId="0" borderId="44" xfId="0" applyFont="1" applyBorder="1" applyAlignment="1">
      <alignment horizontal="center" vertical="center"/>
    </xf>
    <xf numFmtId="0" fontId="26" fillId="0" borderId="37" xfId="0" applyFont="1" applyBorder="1" applyAlignment="1">
      <alignment horizontal="center" vertical="center"/>
    </xf>
    <xf numFmtId="0" fontId="0" fillId="0" borderId="0" xfId="0" applyAlignment="1">
      <alignment horizontal="center" vertical="top" wrapText="1"/>
    </xf>
    <xf numFmtId="0" fontId="26" fillId="0" borderId="59" xfId="0" applyFont="1" applyBorder="1" applyAlignment="1">
      <alignment horizontal="center"/>
    </xf>
    <xf numFmtId="0" fontId="26" fillId="0" borderId="60" xfId="0" applyFont="1" applyBorder="1" applyAlignment="1">
      <alignment horizontal="center"/>
    </xf>
    <xf numFmtId="0" fontId="26" fillId="0" borderId="16" xfId="0" applyFont="1" applyBorder="1" applyAlignment="1">
      <alignment horizontal="center"/>
    </xf>
    <xf numFmtId="0" fontId="26" fillId="0" borderId="0" xfId="0" applyFont="1" applyBorder="1" applyAlignment="1">
      <alignment horizontal="center"/>
    </xf>
    <xf numFmtId="0" fontId="26" fillId="0" borderId="54" xfId="0" applyFont="1" applyBorder="1" applyAlignment="1">
      <alignment horizontal="center"/>
    </xf>
    <xf numFmtId="0" fontId="26" fillId="0" borderId="46" xfId="0" applyFont="1" applyBorder="1" applyAlignment="1">
      <alignment horizontal="center"/>
    </xf>
    <xf numFmtId="0" fontId="26" fillId="0" borderId="47" xfId="0" applyFont="1" applyBorder="1" applyAlignment="1">
      <alignment horizontal="center"/>
    </xf>
    <xf numFmtId="0" fontId="26" fillId="0" borderId="17" xfId="0" applyFont="1" applyBorder="1" applyAlignment="1">
      <alignment horizontal="center"/>
    </xf>
    <xf numFmtId="0" fontId="26" fillId="0" borderId="21" xfId="0" applyFont="1" applyBorder="1" applyAlignment="1">
      <alignment horizontal="center"/>
    </xf>
    <xf numFmtId="0" fontId="26" fillId="0" borderId="27" xfId="0" applyFont="1" applyBorder="1" applyAlignment="1">
      <alignment horizontal="center"/>
    </xf>
    <xf numFmtId="0" fontId="26" fillId="0" borderId="74" xfId="0" applyFont="1" applyBorder="1" applyAlignment="1">
      <alignment horizontal="center"/>
    </xf>
    <xf numFmtId="0" fontId="26" fillId="0" borderId="99" xfId="0" applyFont="1" applyBorder="1" applyAlignment="1">
      <alignment horizontal="center"/>
    </xf>
    <xf numFmtId="0" fontId="26" fillId="0" borderId="100" xfId="0" applyFont="1" applyBorder="1" applyAlignment="1">
      <alignment horizontal="center"/>
    </xf>
    <xf numFmtId="0" fontId="44" fillId="0" borderId="21" xfId="7" applyBorder="1" applyAlignment="1">
      <alignment horizontal="center" vertical="center"/>
    </xf>
    <xf numFmtId="0" fontId="44" fillId="0" borderId="85" xfId="7" applyBorder="1" applyAlignment="1">
      <alignment horizontal="center" vertical="center"/>
    </xf>
    <xf numFmtId="0" fontId="44" fillId="0" borderId="17" xfId="7" applyBorder="1" applyAlignment="1">
      <alignment horizontal="center" vertical="center"/>
    </xf>
    <xf numFmtId="0" fontId="44" fillId="0" borderId="84" xfId="7" applyBorder="1" applyAlignment="1">
      <alignment horizontal="center" vertical="center"/>
    </xf>
    <xf numFmtId="0" fontId="0" fillId="0" borderId="0" xfId="0" applyFill="1" applyBorder="1" applyAlignment="1">
      <alignment horizontal="right"/>
    </xf>
    <xf numFmtId="0" fontId="17" fillId="0" borderId="20" xfId="7" applyFont="1" applyBorder="1" applyAlignment="1">
      <alignment horizontal="center"/>
    </xf>
    <xf numFmtId="0" fontId="17" fillId="0" borderId="21" xfId="7" applyFont="1" applyBorder="1" applyAlignment="1">
      <alignment horizontal="center"/>
    </xf>
    <xf numFmtId="0" fontId="33" fillId="0" borderId="66" xfId="7" applyFont="1" applyBorder="1" applyAlignment="1">
      <alignment horizontal="center" vertical="center"/>
    </xf>
    <xf numFmtId="0" fontId="33" fillId="0" borderId="88" xfId="7" applyFont="1" applyBorder="1" applyAlignment="1">
      <alignment horizontal="center" vertical="center"/>
    </xf>
    <xf numFmtId="0" fontId="27" fillId="0" borderId="0" xfId="7" applyFont="1" applyAlignment="1">
      <alignment horizontal="left" vertical="top" wrapText="1"/>
    </xf>
    <xf numFmtId="0" fontId="15" fillId="0" borderId="0" xfId="7" applyFont="1" applyAlignment="1">
      <alignment horizontal="center"/>
    </xf>
    <xf numFmtId="0" fontId="7" fillId="0" borderId="0" xfId="7" applyFont="1" applyAlignment="1">
      <alignment horizontal="left" vertical="top" wrapText="1"/>
    </xf>
    <xf numFmtId="0" fontId="0" fillId="0" borderId="0" xfId="0" applyBorder="1" applyAlignment="1">
      <alignment horizontal="right"/>
    </xf>
    <xf numFmtId="0" fontId="0" fillId="0" borderId="0" xfId="0" applyBorder="1" applyAlignment="1">
      <alignment horizontal="left"/>
    </xf>
    <xf numFmtId="0" fontId="0" fillId="0" borderId="59" xfId="0" applyBorder="1" applyAlignment="1">
      <alignment horizontal="left"/>
    </xf>
    <xf numFmtId="0" fontId="40" fillId="0" borderId="58" xfId="0" applyFont="1" applyBorder="1" applyAlignment="1">
      <alignment horizontal="right"/>
    </xf>
    <xf numFmtId="3" fontId="0" fillId="0" borderId="59" xfId="0" applyNumberFormat="1" applyBorder="1" applyAlignment="1">
      <alignment horizontal="right"/>
    </xf>
    <xf numFmtId="3" fontId="0" fillId="0" borderId="0" xfId="0" applyNumberFormat="1" applyBorder="1" applyAlignment="1">
      <alignment horizontal="right"/>
    </xf>
    <xf numFmtId="0" fontId="40" fillId="0" borderId="58" xfId="0" applyFont="1" applyBorder="1" applyAlignment="1">
      <alignment horizontal="left"/>
    </xf>
    <xf numFmtId="3" fontId="40" fillId="0" borderId="58" xfId="0" applyNumberFormat="1" applyFont="1" applyBorder="1" applyAlignment="1">
      <alignment horizontal="right"/>
    </xf>
    <xf numFmtId="3" fontId="38" fillId="0" borderId="103" xfId="0" applyNumberFormat="1" applyFont="1" applyBorder="1" applyAlignment="1">
      <alignment horizontal="right"/>
    </xf>
    <xf numFmtId="3" fontId="38" fillId="0" borderId="19" xfId="0" applyNumberFormat="1" applyFont="1" applyBorder="1" applyAlignment="1">
      <alignment horizontal="right"/>
    </xf>
    <xf numFmtId="3" fontId="38" fillId="0" borderId="23" xfId="0" applyNumberFormat="1" applyFont="1" applyBorder="1" applyAlignment="1">
      <alignment horizontal="right"/>
    </xf>
    <xf numFmtId="3" fontId="39" fillId="0" borderId="0" xfId="0" applyNumberFormat="1" applyFont="1" applyAlignment="1">
      <alignment horizontal="center"/>
    </xf>
    <xf numFmtId="0" fontId="0" fillId="0" borderId="59" xfId="0" applyBorder="1" applyAlignment="1">
      <alignment horizontal="right"/>
    </xf>
    <xf numFmtId="3" fontId="38" fillId="0" borderId="82" xfId="0" applyNumberFormat="1" applyFont="1" applyBorder="1" applyAlignment="1">
      <alignment horizontal="right"/>
    </xf>
    <xf numFmtId="3" fontId="38" fillId="0" borderId="104" xfId="0" applyNumberFormat="1" applyFont="1" applyBorder="1" applyAlignment="1">
      <alignment horizontal="right"/>
    </xf>
    <xf numFmtId="3" fontId="0" fillId="0" borderId="0" xfId="0" applyNumberFormat="1" applyAlignment="1">
      <alignment horizontal="center"/>
    </xf>
    <xf numFmtId="0" fontId="0" fillId="0" borderId="0" xfId="0" applyAlignment="1">
      <alignment horizontal="center"/>
    </xf>
    <xf numFmtId="3" fontId="0" fillId="0" borderId="85" xfId="0" applyNumberFormat="1" applyBorder="1" applyAlignment="1">
      <alignment horizontal="right"/>
    </xf>
    <xf numFmtId="3" fontId="0" fillId="0" borderId="105" xfId="0" applyNumberFormat="1" applyBorder="1" applyAlignment="1">
      <alignment horizontal="right"/>
    </xf>
    <xf numFmtId="3" fontId="0" fillId="0" borderId="82" xfId="0" applyNumberFormat="1" applyBorder="1" applyAlignment="1">
      <alignment horizontal="right"/>
    </xf>
    <xf numFmtId="3" fontId="0" fillId="0" borderId="104" xfId="0" applyNumberFormat="1" applyBorder="1" applyAlignment="1">
      <alignment horizontal="right"/>
    </xf>
    <xf numFmtId="0" fontId="26" fillId="0" borderId="58" xfId="0" applyFont="1" applyBorder="1" applyAlignment="1">
      <alignment horizontal="left"/>
    </xf>
    <xf numFmtId="3" fontId="0" fillId="0" borderId="30" xfId="0" applyNumberFormat="1" applyBorder="1" applyAlignment="1">
      <alignment horizontal="right"/>
    </xf>
    <xf numFmtId="3" fontId="0" fillId="0" borderId="63" xfId="0" applyNumberFormat="1" applyBorder="1" applyAlignment="1">
      <alignment horizontal="right"/>
    </xf>
    <xf numFmtId="3" fontId="0" fillId="0" borderId="19" xfId="0" applyNumberFormat="1" applyBorder="1" applyAlignment="1">
      <alignment horizontal="right"/>
    </xf>
    <xf numFmtId="3" fontId="0" fillId="0" borderId="101" xfId="0" applyNumberFormat="1" applyBorder="1" applyAlignment="1">
      <alignment horizontal="right"/>
    </xf>
    <xf numFmtId="3" fontId="0" fillId="0" borderId="23" xfId="0" applyNumberFormat="1" applyBorder="1" applyAlignment="1">
      <alignment horizontal="right"/>
    </xf>
    <xf numFmtId="3" fontId="0" fillId="0" borderId="25" xfId="0" applyNumberFormat="1" applyBorder="1" applyAlignment="1">
      <alignment horizontal="right"/>
    </xf>
    <xf numFmtId="3" fontId="0" fillId="0" borderId="84" xfId="0" applyNumberFormat="1" applyBorder="1" applyAlignment="1">
      <alignment horizontal="right"/>
    </xf>
    <xf numFmtId="3" fontId="0" fillId="0" borderId="81" xfId="0" applyNumberFormat="1" applyBorder="1" applyAlignment="1">
      <alignment horizontal="right"/>
    </xf>
    <xf numFmtId="0" fontId="29" fillId="0" borderId="0" xfId="0" applyFont="1" applyAlignment="1">
      <alignment horizontal="left" vertical="top" wrapText="1"/>
    </xf>
    <xf numFmtId="3" fontId="0" fillId="0" borderId="65" xfId="0" applyNumberFormat="1" applyBorder="1" applyAlignment="1">
      <alignment horizontal="right"/>
    </xf>
    <xf numFmtId="3" fontId="0" fillId="0" borderId="102" xfId="0" applyNumberFormat="1" applyBorder="1" applyAlignment="1">
      <alignment horizontal="right"/>
    </xf>
    <xf numFmtId="0" fontId="0" fillId="0" borderId="17" xfId="0" applyBorder="1" applyAlignment="1">
      <alignment horizontal="center"/>
    </xf>
    <xf numFmtId="0" fontId="0" fillId="0" borderId="21" xfId="0" applyBorder="1" applyAlignment="1">
      <alignment horizontal="center"/>
    </xf>
    <xf numFmtId="0" fontId="0" fillId="0" borderId="25" xfId="0" applyBorder="1" applyAlignment="1">
      <alignment horizontal="right"/>
    </xf>
    <xf numFmtId="0" fontId="0" fillId="0" borderId="19" xfId="0" applyBorder="1" applyAlignment="1">
      <alignment horizontal="right"/>
    </xf>
    <xf numFmtId="0" fontId="0" fillId="0" borderId="23" xfId="0" applyBorder="1" applyAlignment="1">
      <alignment horizontal="right"/>
    </xf>
    <xf numFmtId="0" fontId="0" fillId="0" borderId="70" xfId="0" applyBorder="1" applyAlignment="1">
      <alignment horizontal="center"/>
    </xf>
    <xf numFmtId="0" fontId="0" fillId="0" borderId="59" xfId="0" applyBorder="1" applyAlignment="1">
      <alignment horizontal="center"/>
    </xf>
    <xf numFmtId="0" fontId="0" fillId="0" borderId="60" xfId="0" applyBorder="1" applyAlignment="1">
      <alignment horizontal="center"/>
    </xf>
    <xf numFmtId="3" fontId="38" fillId="0" borderId="106" xfId="0" applyNumberFormat="1" applyFont="1" applyBorder="1" applyAlignment="1">
      <alignment horizontal="center"/>
    </xf>
    <xf numFmtId="3" fontId="38" fillId="0" borderId="107" xfId="0" applyNumberFormat="1" applyFont="1" applyBorder="1" applyAlignment="1">
      <alignment horizontal="center"/>
    </xf>
    <xf numFmtId="0" fontId="30" fillId="0" borderId="64" xfId="0" applyFont="1" applyBorder="1" applyAlignment="1">
      <alignment horizontal="center"/>
    </xf>
    <xf numFmtId="0" fontId="30" fillId="0" borderId="65" xfId="0" applyFont="1" applyBorder="1" applyAlignment="1">
      <alignment horizontal="center"/>
    </xf>
    <xf numFmtId="0" fontId="30" fillId="0" borderId="66" xfId="0" applyFont="1" applyBorder="1" applyAlignment="1">
      <alignment horizontal="center"/>
    </xf>
    <xf numFmtId="0" fontId="37" fillId="0" borderId="0" xfId="0" applyFont="1" applyAlignment="1">
      <alignment horizontal="left"/>
    </xf>
    <xf numFmtId="0" fontId="35" fillId="0" borderId="0" xfId="0" applyFont="1" applyAlignment="1">
      <alignment horizontal="left"/>
    </xf>
    <xf numFmtId="0" fontId="36" fillId="0" borderId="0" xfId="0" applyFont="1" applyAlignment="1">
      <alignment horizontal="left"/>
    </xf>
    <xf numFmtId="0" fontId="16" fillId="0" borderId="0" xfId="1" applyFont="1" applyFill="1" applyBorder="1" applyAlignment="1">
      <alignment horizontal="center" vertical="top" wrapText="1"/>
    </xf>
    <xf numFmtId="0" fontId="16" fillId="0" borderId="0" xfId="1" applyFont="1" applyFill="1" applyBorder="1" applyAlignment="1">
      <alignment horizontal="right" wrapText="1"/>
    </xf>
    <xf numFmtId="0" fontId="16" fillId="0" borderId="0" xfId="1" applyFont="1" applyFill="1" applyBorder="1" applyAlignment="1">
      <alignment horizontal="center" wrapText="1"/>
    </xf>
    <xf numFmtId="0" fontId="0" fillId="0" borderId="0" xfId="0" applyFill="1"/>
  </cellXfs>
  <cellStyles count="8">
    <cellStyle name="Standard" xfId="0" builtinId="0"/>
    <cellStyle name="Standard 2" xfId="1"/>
    <cellStyle name="Standard 2 2" xfId="2"/>
    <cellStyle name="Standard 3" xfId="3"/>
    <cellStyle name="Standard 3 2" xfId="4"/>
    <cellStyle name="Standard 4" xfId="5"/>
    <cellStyle name="Standard 5" xfId="6"/>
    <cellStyle name="Standard 6"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7</xdr:row>
      <xdr:rowOff>0</xdr:rowOff>
    </xdr:from>
    <xdr:to>
      <xdr:col>9</xdr:col>
      <xdr:colOff>762000</xdr:colOff>
      <xdr:row>27</xdr:row>
      <xdr:rowOff>133350</xdr:rowOff>
    </xdr:to>
    <xdr:pic>
      <xdr:nvPicPr>
        <xdr:cNvPr id="1025"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152650"/>
          <a:ext cx="8001000" cy="394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10</xdr:col>
      <xdr:colOff>381000</xdr:colOff>
      <xdr:row>20</xdr:row>
      <xdr:rowOff>133350</xdr:rowOff>
    </xdr:to>
    <xdr:pic>
      <xdr:nvPicPr>
        <xdr:cNvPr id="2049"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001000" cy="394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Q31"/>
  <sheetViews>
    <sheetView tabSelected="1" workbookViewId="0"/>
  </sheetViews>
  <sheetFormatPr baseColWidth="10" defaultRowHeight="15" x14ac:dyDescent="0.25"/>
  <cols>
    <col min="1" max="1" width="7.85546875" customWidth="1"/>
    <col min="2" max="2" width="40.42578125" customWidth="1"/>
  </cols>
  <sheetData>
    <row r="2" spans="1:17" ht="15" customHeight="1" x14ac:dyDescent="0.25">
      <c r="A2" s="514" t="s">
        <v>508</v>
      </c>
      <c r="B2" s="514"/>
      <c r="C2" s="514"/>
      <c r="D2" s="514"/>
      <c r="E2" s="514"/>
      <c r="F2" s="514"/>
      <c r="G2" s="514"/>
      <c r="H2" s="514"/>
      <c r="I2" s="514"/>
      <c r="J2" s="51"/>
      <c r="K2" s="51"/>
      <c r="L2" s="51"/>
      <c r="M2" s="51"/>
      <c r="N2" s="51"/>
      <c r="O2" s="1"/>
      <c r="P2" s="1"/>
      <c r="Q2" s="1"/>
    </row>
    <row r="3" spans="1:17" ht="15" customHeight="1" x14ac:dyDescent="0.25">
      <c r="A3" s="514"/>
      <c r="B3" s="514"/>
      <c r="C3" s="514"/>
      <c r="D3" s="514"/>
      <c r="E3" s="514"/>
      <c r="F3" s="514"/>
      <c r="G3" s="514"/>
      <c r="H3" s="514"/>
      <c r="I3" s="514"/>
      <c r="J3" s="51"/>
      <c r="K3" s="51"/>
      <c r="L3" s="51"/>
      <c r="M3" s="51"/>
      <c r="N3" s="51"/>
      <c r="O3" s="1"/>
      <c r="P3" s="1"/>
      <c r="Q3" s="1"/>
    </row>
    <row r="4" spans="1:17" ht="20.25" x14ac:dyDescent="0.25">
      <c r="A4" s="49"/>
      <c r="B4" s="49"/>
      <c r="C4" s="49"/>
      <c r="D4" s="49"/>
      <c r="E4" s="49"/>
      <c r="F4" s="49"/>
      <c r="G4" s="49"/>
      <c r="H4" s="49"/>
      <c r="I4" s="49"/>
      <c r="J4" s="49"/>
      <c r="K4" s="49"/>
      <c r="L4" s="49"/>
      <c r="M4" s="49"/>
      <c r="N4" s="49"/>
      <c r="O4" s="1"/>
      <c r="P4" s="1"/>
      <c r="Q4" s="1"/>
    </row>
    <row r="5" spans="1:17" ht="129" customHeight="1" x14ac:dyDescent="0.25">
      <c r="A5" s="515" t="s">
        <v>509</v>
      </c>
      <c r="B5" s="515"/>
      <c r="C5" s="515"/>
      <c r="D5" s="515"/>
      <c r="E5" s="515"/>
      <c r="F5" s="515"/>
      <c r="G5" s="515"/>
      <c r="H5" s="515"/>
      <c r="I5" s="515"/>
      <c r="J5" s="515"/>
      <c r="K5" s="515"/>
      <c r="L5" s="515"/>
      <c r="M5" s="515"/>
      <c r="N5" s="54"/>
      <c r="O5" s="1"/>
      <c r="P5" s="1"/>
      <c r="Q5" s="1"/>
    </row>
    <row r="6" spans="1:17" ht="15" customHeight="1" x14ac:dyDescent="0.25">
      <c r="A6" s="54"/>
      <c r="B6" s="54"/>
      <c r="C6" s="54"/>
      <c r="D6" s="54"/>
      <c r="E6" s="54"/>
      <c r="F6" s="54"/>
      <c r="G6" s="54"/>
      <c r="H6" s="54"/>
      <c r="I6" s="54"/>
      <c r="J6" s="54"/>
      <c r="K6" s="54"/>
      <c r="L6" s="54"/>
      <c r="M6" s="54"/>
      <c r="N6" s="54"/>
      <c r="O6" s="1"/>
      <c r="P6" s="1"/>
      <c r="Q6" s="1"/>
    </row>
    <row r="7" spans="1:17" x14ac:dyDescent="0.25">
      <c r="A7" s="52"/>
      <c r="B7" s="52"/>
      <c r="C7" s="52"/>
      <c r="D7" s="52"/>
      <c r="E7" s="52"/>
      <c r="F7" s="52"/>
      <c r="G7" s="52"/>
      <c r="H7" s="52"/>
      <c r="I7" s="52"/>
      <c r="J7" s="52"/>
      <c r="K7" s="52"/>
      <c r="L7" s="52"/>
      <c r="M7" s="51"/>
      <c r="N7" s="51"/>
      <c r="O7" s="1"/>
      <c r="P7" s="1"/>
      <c r="Q7" s="1"/>
    </row>
    <row r="8" spans="1:17" x14ac:dyDescent="0.25">
      <c r="A8" s="512" t="s">
        <v>383</v>
      </c>
      <c r="B8" s="512"/>
      <c r="C8" s="512"/>
      <c r="D8" s="512"/>
      <c r="E8" s="512"/>
      <c r="F8" s="512"/>
      <c r="G8" s="512"/>
      <c r="H8" s="512"/>
      <c r="I8" s="512"/>
      <c r="J8" s="512"/>
      <c r="K8" s="512"/>
      <c r="L8" s="512"/>
      <c r="M8" s="512"/>
      <c r="N8" s="512"/>
      <c r="O8" s="1"/>
      <c r="P8" s="1"/>
      <c r="Q8" s="1"/>
    </row>
    <row r="9" spans="1:17" x14ac:dyDescent="0.25">
      <c r="A9" s="52"/>
      <c r="B9" s="52"/>
      <c r="C9" s="52"/>
      <c r="D9" s="52"/>
      <c r="E9" s="52"/>
      <c r="F9" s="52"/>
      <c r="G9" s="52"/>
      <c r="H9" s="52"/>
      <c r="I9" s="52"/>
      <c r="J9" s="52"/>
      <c r="K9" s="52"/>
      <c r="L9" s="52"/>
      <c r="M9" s="51"/>
      <c r="N9" s="51"/>
      <c r="O9" s="1"/>
      <c r="P9" s="1"/>
      <c r="Q9" s="1"/>
    </row>
    <row r="10" spans="1:17" ht="15.75" x14ac:dyDescent="0.25">
      <c r="A10" s="53" t="s">
        <v>384</v>
      </c>
      <c r="B10" s="53" t="s">
        <v>385</v>
      </c>
      <c r="C10" s="53" t="s">
        <v>386</v>
      </c>
      <c r="D10" s="52"/>
      <c r="E10" s="52"/>
      <c r="F10" s="52"/>
      <c r="G10" s="52"/>
      <c r="H10" s="52"/>
      <c r="I10" s="52"/>
      <c r="J10" s="52"/>
      <c r="K10" s="52"/>
      <c r="L10" s="52"/>
      <c r="M10" s="51"/>
      <c r="N10" s="51"/>
      <c r="O10" s="1"/>
      <c r="P10" s="1"/>
      <c r="Q10" s="1"/>
    </row>
    <row r="11" spans="1:17" x14ac:dyDescent="0.25">
      <c r="A11" s="52" t="s">
        <v>387</v>
      </c>
      <c r="B11" s="52" t="s">
        <v>388</v>
      </c>
      <c r="C11" s="512" t="s">
        <v>510</v>
      </c>
      <c r="D11" s="512"/>
      <c r="E11" s="512"/>
      <c r="F11" s="512"/>
      <c r="G11" s="512"/>
      <c r="H11" s="512"/>
      <c r="I11" s="512"/>
      <c r="J11" s="512"/>
      <c r="K11" s="512"/>
      <c r="L11" s="512"/>
      <c r="M11" s="512"/>
      <c r="N11" s="512"/>
      <c r="O11" s="50"/>
      <c r="P11" s="50"/>
      <c r="Q11" s="50"/>
    </row>
    <row r="12" spans="1:17" x14ac:dyDescent="0.25">
      <c r="A12" s="52" t="s">
        <v>389</v>
      </c>
      <c r="B12" s="52" t="s">
        <v>390</v>
      </c>
      <c r="C12" s="512" t="s">
        <v>391</v>
      </c>
      <c r="D12" s="512"/>
      <c r="E12" s="512"/>
      <c r="F12" s="512"/>
      <c r="G12" s="512"/>
      <c r="H12" s="512"/>
      <c r="I12" s="512"/>
      <c r="J12" s="512"/>
      <c r="K12" s="512"/>
      <c r="L12" s="512"/>
      <c r="M12" s="512"/>
      <c r="N12" s="512"/>
    </row>
    <row r="13" spans="1:17" x14ac:dyDescent="0.25">
      <c r="A13" s="52" t="s">
        <v>392</v>
      </c>
      <c r="B13" s="52" t="s">
        <v>252</v>
      </c>
      <c r="C13" s="512" t="s">
        <v>393</v>
      </c>
      <c r="D13" s="512"/>
      <c r="E13" s="512"/>
      <c r="F13" s="512"/>
      <c r="G13" s="512"/>
      <c r="H13" s="512"/>
      <c r="I13" s="512"/>
      <c r="J13" s="512"/>
      <c r="K13" s="512"/>
      <c r="L13" s="512"/>
      <c r="M13" s="512"/>
      <c r="N13" s="512"/>
    </row>
    <row r="14" spans="1:17" x14ac:dyDescent="0.25">
      <c r="A14" s="52" t="s">
        <v>394</v>
      </c>
      <c r="B14" s="52" t="s">
        <v>395</v>
      </c>
      <c r="C14" s="512" t="s">
        <v>253</v>
      </c>
      <c r="D14" s="512"/>
      <c r="E14" s="512"/>
      <c r="F14" s="512"/>
      <c r="G14" s="512"/>
      <c r="H14" s="512"/>
      <c r="I14" s="512"/>
      <c r="J14" s="512"/>
      <c r="K14" s="512"/>
      <c r="L14" s="512"/>
      <c r="M14" s="512"/>
      <c r="N14" s="512"/>
    </row>
    <row r="15" spans="1:17" x14ac:dyDescent="0.25">
      <c r="A15" s="52" t="s">
        <v>396</v>
      </c>
      <c r="B15" s="52" t="s">
        <v>397</v>
      </c>
      <c r="C15" s="512" t="s">
        <v>398</v>
      </c>
      <c r="D15" s="512"/>
      <c r="E15" s="512"/>
      <c r="F15" s="512"/>
      <c r="G15" s="512"/>
      <c r="H15" s="512"/>
      <c r="I15" s="512"/>
      <c r="J15" s="512"/>
      <c r="K15" s="512"/>
      <c r="L15" s="512"/>
      <c r="M15" s="512"/>
      <c r="N15" s="512"/>
    </row>
    <row r="16" spans="1:17" x14ac:dyDescent="0.25">
      <c r="A16" s="52" t="s">
        <v>399</v>
      </c>
      <c r="B16" s="52" t="s">
        <v>400</v>
      </c>
      <c r="C16" s="512" t="s">
        <v>401</v>
      </c>
      <c r="D16" s="512"/>
      <c r="E16" s="512"/>
      <c r="F16" s="512"/>
      <c r="G16" s="512"/>
      <c r="H16" s="512"/>
      <c r="I16" s="512"/>
      <c r="J16" s="512"/>
      <c r="K16" s="512"/>
      <c r="L16" s="512"/>
      <c r="M16" s="512"/>
      <c r="N16" s="512"/>
    </row>
    <row r="17" spans="1:14" x14ac:dyDescent="0.25">
      <c r="A17" s="52" t="s">
        <v>402</v>
      </c>
      <c r="B17" s="52" t="s">
        <v>403</v>
      </c>
      <c r="C17" s="512" t="s">
        <v>254</v>
      </c>
      <c r="D17" s="512"/>
      <c r="E17" s="512"/>
      <c r="F17" s="512"/>
      <c r="G17" s="512"/>
      <c r="H17" s="512"/>
      <c r="I17" s="512"/>
      <c r="J17" s="512"/>
      <c r="K17" s="512"/>
      <c r="L17" s="512"/>
      <c r="M17" s="512"/>
      <c r="N17" s="512"/>
    </row>
    <row r="18" spans="1:14" x14ac:dyDescent="0.25">
      <c r="A18" s="52" t="s">
        <v>404</v>
      </c>
      <c r="B18" s="52" t="s">
        <v>259</v>
      </c>
      <c r="C18" s="512" t="s">
        <v>42</v>
      </c>
      <c r="D18" s="512"/>
      <c r="E18" s="512"/>
      <c r="F18" s="512"/>
      <c r="G18" s="512"/>
      <c r="H18" s="512"/>
      <c r="I18" s="512"/>
      <c r="J18" s="512"/>
      <c r="K18" s="512"/>
      <c r="L18" s="512"/>
      <c r="M18" s="512"/>
      <c r="N18" s="512"/>
    </row>
    <row r="19" spans="1:14" x14ac:dyDescent="0.25">
      <c r="A19" s="52" t="s">
        <v>255</v>
      </c>
      <c r="B19" s="52" t="s">
        <v>260</v>
      </c>
      <c r="C19" s="512" t="s">
        <v>47</v>
      </c>
      <c r="D19" s="512"/>
      <c r="E19" s="512"/>
      <c r="F19" s="512"/>
      <c r="G19" s="512"/>
      <c r="H19" s="512"/>
      <c r="I19" s="512"/>
      <c r="J19" s="512"/>
      <c r="K19" s="512"/>
      <c r="L19" s="512"/>
      <c r="M19" s="512"/>
      <c r="N19" s="512"/>
    </row>
    <row r="20" spans="1:14" x14ac:dyDescent="0.25">
      <c r="A20" s="52" t="s">
        <v>256</v>
      </c>
      <c r="B20" s="52" t="s">
        <v>261</v>
      </c>
      <c r="C20" s="512" t="s">
        <v>41</v>
      </c>
      <c r="D20" s="512"/>
      <c r="E20" s="512"/>
      <c r="F20" s="512"/>
      <c r="G20" s="512"/>
      <c r="H20" s="512"/>
      <c r="I20" s="512"/>
      <c r="J20" s="512"/>
      <c r="K20" s="512"/>
      <c r="L20" s="512"/>
      <c r="M20" s="512"/>
      <c r="N20" s="512"/>
    </row>
    <row r="21" spans="1:14" x14ac:dyDescent="0.25">
      <c r="A21" s="52" t="s">
        <v>257</v>
      </c>
      <c r="B21" s="52" t="s">
        <v>405</v>
      </c>
      <c r="C21" s="512" t="s">
        <v>48</v>
      </c>
      <c r="D21" s="512"/>
      <c r="E21" s="512"/>
      <c r="F21" s="512"/>
      <c r="G21" s="512"/>
      <c r="H21" s="512"/>
      <c r="I21" s="512"/>
      <c r="J21" s="512"/>
      <c r="K21" s="512"/>
      <c r="L21" s="512"/>
      <c r="M21" s="512"/>
      <c r="N21" s="512"/>
    </row>
    <row r="22" spans="1:14" x14ac:dyDescent="0.25">
      <c r="A22" s="52" t="s">
        <v>258</v>
      </c>
      <c r="B22" s="407" t="s">
        <v>262</v>
      </c>
      <c r="C22" s="512" t="s">
        <v>49</v>
      </c>
      <c r="D22" s="512"/>
      <c r="E22" s="512"/>
      <c r="F22" s="512"/>
      <c r="G22" s="512"/>
      <c r="H22" s="512"/>
      <c r="I22" s="512"/>
      <c r="J22" s="512"/>
      <c r="K22" s="512"/>
      <c r="L22" s="512"/>
      <c r="M22" s="512"/>
      <c r="N22" s="512"/>
    </row>
    <row r="23" spans="1:14" x14ac:dyDescent="0.25">
      <c r="A23" s="52"/>
      <c r="B23" s="52"/>
      <c r="C23" s="52"/>
      <c r="D23" s="52"/>
      <c r="E23" s="52"/>
      <c r="F23" s="52"/>
      <c r="G23" s="52"/>
      <c r="H23" s="52"/>
      <c r="I23" s="52"/>
      <c r="J23" s="52"/>
      <c r="K23" s="52"/>
      <c r="L23" s="52"/>
      <c r="M23" s="51"/>
      <c r="N23" s="51"/>
    </row>
    <row r="24" spans="1:14" ht="80.25" customHeight="1" x14ac:dyDescent="0.25">
      <c r="A24" s="512" t="s">
        <v>44</v>
      </c>
      <c r="B24" s="512"/>
      <c r="C24" s="512"/>
      <c r="D24" s="512"/>
      <c r="E24" s="512"/>
      <c r="F24" s="512"/>
      <c r="G24" s="512"/>
      <c r="H24" s="512"/>
      <c r="I24" s="512"/>
      <c r="J24" s="512"/>
      <c r="K24" s="512"/>
      <c r="L24" s="512"/>
      <c r="M24" s="512"/>
      <c r="N24" s="51"/>
    </row>
    <row r="25" spans="1:14" ht="31.5" customHeight="1" x14ac:dyDescent="0.25">
      <c r="A25" s="512" t="s">
        <v>45</v>
      </c>
      <c r="B25" s="512"/>
      <c r="C25" s="512"/>
      <c r="D25" s="512"/>
      <c r="E25" s="512"/>
      <c r="F25" s="512"/>
      <c r="G25" s="512"/>
      <c r="H25" s="512"/>
      <c r="I25" s="512"/>
      <c r="J25" s="512"/>
      <c r="K25" s="512"/>
      <c r="L25" s="512"/>
      <c r="M25" s="512"/>
      <c r="N25" s="51"/>
    </row>
    <row r="26" spans="1:14" x14ac:dyDescent="0.25">
      <c r="A26" s="52"/>
      <c r="B26" s="52"/>
      <c r="C26" s="52"/>
      <c r="D26" s="52"/>
      <c r="E26" s="52"/>
      <c r="F26" s="52"/>
      <c r="G26" s="52"/>
      <c r="H26" s="52"/>
      <c r="I26" s="52"/>
      <c r="J26" s="52"/>
      <c r="K26" s="52"/>
      <c r="L26" s="52"/>
      <c r="M26" s="51"/>
      <c r="N26" s="51"/>
    </row>
    <row r="27" spans="1:14" x14ac:dyDescent="0.25">
      <c r="A27" s="512" t="s">
        <v>406</v>
      </c>
      <c r="B27" s="512"/>
      <c r="C27" s="512"/>
      <c r="D27" s="512"/>
      <c r="E27" s="512"/>
      <c r="F27" s="512"/>
      <c r="G27" s="512"/>
      <c r="H27" s="512"/>
      <c r="I27" s="512"/>
      <c r="J27" s="512"/>
      <c r="K27" s="512"/>
      <c r="L27" s="512"/>
      <c r="M27" s="512"/>
      <c r="N27" s="512"/>
    </row>
    <row r="28" spans="1:14" x14ac:dyDescent="0.25">
      <c r="A28" s="52"/>
      <c r="B28" s="52"/>
      <c r="C28" s="52"/>
      <c r="D28" s="52"/>
      <c r="E28" s="52"/>
      <c r="F28" s="52"/>
      <c r="G28" s="52"/>
      <c r="H28" s="52"/>
      <c r="I28" s="52"/>
      <c r="J28" s="52"/>
      <c r="K28" s="52"/>
      <c r="L28" s="52"/>
      <c r="M28" s="51"/>
      <c r="N28" s="51"/>
    </row>
    <row r="29" spans="1:14" x14ac:dyDescent="0.25">
      <c r="A29" s="52"/>
      <c r="B29" s="52"/>
      <c r="C29" s="52"/>
      <c r="D29" s="52"/>
      <c r="E29" s="52"/>
      <c r="F29" s="52"/>
      <c r="G29" s="52"/>
      <c r="H29" s="52"/>
      <c r="I29" s="52"/>
      <c r="J29" s="52"/>
      <c r="K29" s="52"/>
      <c r="L29" s="52"/>
      <c r="M29" s="51"/>
      <c r="N29" s="51"/>
    </row>
    <row r="30" spans="1:14" ht="77.25" customHeight="1" x14ac:dyDescent="0.25">
      <c r="A30" s="513" t="s">
        <v>407</v>
      </c>
      <c r="B30" s="513"/>
      <c r="C30" s="512" t="s">
        <v>295</v>
      </c>
      <c r="D30" s="512"/>
      <c r="E30" s="512"/>
      <c r="F30" s="512"/>
      <c r="G30" s="512"/>
      <c r="H30" s="512"/>
      <c r="I30" s="512"/>
      <c r="J30" s="512"/>
      <c r="K30" s="512"/>
      <c r="L30" s="512"/>
      <c r="M30" s="512"/>
      <c r="N30" s="512"/>
    </row>
    <row r="31" spans="1:14" x14ac:dyDescent="0.25">
      <c r="A31" s="52"/>
      <c r="B31" s="52"/>
      <c r="C31" s="52"/>
      <c r="D31" s="52"/>
      <c r="E31" s="52"/>
      <c r="F31" s="52"/>
      <c r="G31" s="52"/>
      <c r="H31" s="52"/>
      <c r="I31" s="52"/>
      <c r="J31" s="52"/>
      <c r="K31" s="52"/>
      <c r="L31" s="52"/>
      <c r="M31" s="51"/>
      <c r="N31" s="51"/>
    </row>
  </sheetData>
  <mergeCells count="20">
    <mergeCell ref="C12:N12"/>
    <mergeCell ref="A2:I3"/>
    <mergeCell ref="A8:N8"/>
    <mergeCell ref="C11:N11"/>
    <mergeCell ref="A5:M5"/>
    <mergeCell ref="C13:N13"/>
    <mergeCell ref="A27:N27"/>
    <mergeCell ref="C14:N14"/>
    <mergeCell ref="C15:N15"/>
    <mergeCell ref="C16:N16"/>
    <mergeCell ref="C17:N17"/>
    <mergeCell ref="C21:N21"/>
    <mergeCell ref="C18:N18"/>
    <mergeCell ref="A25:M25"/>
    <mergeCell ref="C19:N19"/>
    <mergeCell ref="C20:N20"/>
    <mergeCell ref="C22:N22"/>
    <mergeCell ref="A24:M24"/>
    <mergeCell ref="A30:B30"/>
    <mergeCell ref="C30:N30"/>
  </mergeCells>
  <phoneticPr fontId="0" type="noConversion"/>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AM42"/>
  <sheetViews>
    <sheetView workbookViewId="0"/>
  </sheetViews>
  <sheetFormatPr baseColWidth="10" defaultRowHeight="15" x14ac:dyDescent="0.25"/>
  <cols>
    <col min="1" max="1" width="12.28515625" customWidth="1"/>
    <col min="2" max="3" width="11.28515625" bestFit="1" customWidth="1"/>
    <col min="4" max="7" width="4" bestFit="1" customWidth="1"/>
    <col min="8" max="14" width="5.5703125" bestFit="1" customWidth="1"/>
    <col min="15" max="15" width="6.5703125" bestFit="1" customWidth="1"/>
    <col min="16" max="17" width="3" bestFit="1" customWidth="1"/>
    <col min="18" max="23" width="4" bestFit="1" customWidth="1"/>
    <col min="24" max="27" width="5.5703125" bestFit="1" customWidth="1"/>
    <col min="28" max="31" width="4" bestFit="1" customWidth="1"/>
    <col min="32" max="38" width="5.5703125" bestFit="1" customWidth="1"/>
    <col min="39" max="44" width="6.5703125" bestFit="1" customWidth="1"/>
    <col min="45" max="51" width="8.140625" bestFit="1" customWidth="1"/>
    <col min="52" max="56" width="6.5703125" bestFit="1" customWidth="1"/>
    <col min="57" max="63" width="8.140625" bestFit="1" customWidth="1"/>
    <col min="64" max="68" width="6.5703125" bestFit="1" customWidth="1"/>
    <col min="69" max="75" width="8.140625" bestFit="1" customWidth="1"/>
    <col min="76" max="76" width="3" bestFit="1" customWidth="1"/>
    <col min="77" max="81" width="4" bestFit="1" customWidth="1"/>
    <col min="82" max="87" width="5.5703125" bestFit="1" customWidth="1"/>
    <col min="88" max="89" width="3" bestFit="1" customWidth="1"/>
    <col min="90" max="96" width="4" bestFit="1" customWidth="1"/>
    <col min="97" max="99" width="5.5703125" bestFit="1" customWidth="1"/>
    <col min="100" max="100" width="3" bestFit="1" customWidth="1"/>
    <col min="101" max="106" width="4" bestFit="1" customWidth="1"/>
    <col min="107" max="111" width="5.5703125" bestFit="1" customWidth="1"/>
  </cols>
  <sheetData>
    <row r="2" spans="2:39" ht="21" x14ac:dyDescent="0.35">
      <c r="B2" s="565" t="s">
        <v>113</v>
      </c>
      <c r="C2" s="565"/>
      <c r="D2" s="565"/>
      <c r="E2" s="565"/>
      <c r="F2" s="565"/>
      <c r="G2" s="565"/>
      <c r="H2" s="565"/>
      <c r="I2" s="565"/>
      <c r="J2" s="565"/>
      <c r="K2" s="565"/>
      <c r="L2" s="565"/>
      <c r="M2" s="565"/>
      <c r="N2" s="565"/>
      <c r="O2" s="565"/>
      <c r="P2" s="565"/>
      <c r="Q2" s="565"/>
      <c r="R2" s="565"/>
      <c r="S2" s="565"/>
      <c r="T2" s="565"/>
      <c r="U2" s="565"/>
      <c r="V2" s="565"/>
      <c r="W2" s="565"/>
      <c r="X2" s="565"/>
      <c r="Y2" s="565"/>
      <c r="Z2" s="565"/>
      <c r="AA2" s="565"/>
      <c r="AB2" s="565"/>
      <c r="AC2" s="565"/>
      <c r="AD2" s="565"/>
      <c r="AE2" s="565"/>
      <c r="AF2" s="565"/>
      <c r="AG2" s="565"/>
      <c r="AH2" s="565"/>
      <c r="AI2" s="565"/>
      <c r="AJ2" s="565"/>
      <c r="AK2" s="565"/>
      <c r="AL2" s="565"/>
      <c r="AM2" s="565"/>
    </row>
    <row r="4" spans="2:39" ht="37.5" customHeight="1" x14ac:dyDescent="0.25">
      <c r="B4" s="519" t="s">
        <v>17</v>
      </c>
      <c r="C4" s="519"/>
      <c r="D4" s="519"/>
      <c r="E4" s="519"/>
      <c r="F4" s="519"/>
      <c r="G4" s="519"/>
      <c r="H4" s="519"/>
      <c r="I4" s="519"/>
      <c r="J4" s="519"/>
      <c r="K4" s="519"/>
      <c r="L4" s="519"/>
      <c r="M4" s="519"/>
      <c r="N4" s="519"/>
      <c r="O4" s="519"/>
      <c r="P4" s="519"/>
      <c r="Q4" s="519"/>
      <c r="R4" s="519"/>
      <c r="S4" s="519"/>
      <c r="T4" s="519"/>
      <c r="U4" s="519"/>
      <c r="V4" s="519"/>
      <c r="W4" s="519"/>
      <c r="X4" s="519"/>
      <c r="Y4" s="321"/>
      <c r="Z4" s="321"/>
      <c r="AA4" s="321"/>
      <c r="AB4" s="321"/>
      <c r="AC4" s="321"/>
      <c r="AD4" s="321"/>
      <c r="AE4" s="321"/>
      <c r="AF4" s="321"/>
      <c r="AG4" s="321"/>
      <c r="AH4" s="321"/>
      <c r="AI4" s="321"/>
      <c r="AJ4" s="321"/>
      <c r="AK4" s="321"/>
      <c r="AL4" s="321"/>
      <c r="AM4" s="321"/>
    </row>
    <row r="5" spans="2:39" ht="81.75" customHeight="1" x14ac:dyDescent="0.25">
      <c r="B5" s="519" t="s">
        <v>18</v>
      </c>
      <c r="C5" s="519"/>
      <c r="D5" s="519"/>
      <c r="E5" s="519"/>
      <c r="F5" s="519"/>
      <c r="G5" s="519"/>
      <c r="H5" s="519"/>
      <c r="I5" s="519"/>
      <c r="J5" s="519"/>
      <c r="K5" s="519"/>
      <c r="L5" s="519"/>
      <c r="M5" s="519"/>
      <c r="N5" s="519"/>
      <c r="O5" s="519"/>
      <c r="P5" s="519"/>
      <c r="Q5" s="519"/>
      <c r="R5" s="519"/>
      <c r="S5" s="519"/>
      <c r="T5" s="519"/>
      <c r="U5" s="519"/>
      <c r="V5" s="519"/>
      <c r="W5" s="519"/>
      <c r="X5" s="519"/>
      <c r="Y5" s="321"/>
      <c r="Z5" s="321"/>
      <c r="AA5" s="321"/>
      <c r="AB5" s="321"/>
      <c r="AC5" s="321"/>
      <c r="AD5" s="321"/>
      <c r="AE5" s="321"/>
      <c r="AF5" s="321"/>
      <c r="AG5" s="321"/>
      <c r="AH5" s="321"/>
      <c r="AI5" s="321"/>
      <c r="AJ5" s="321"/>
      <c r="AK5" s="321"/>
      <c r="AL5" s="321"/>
      <c r="AM5" s="321"/>
    </row>
    <row r="6" spans="2:39" ht="15" customHeight="1" x14ac:dyDescent="0.25">
      <c r="B6" s="572" t="s">
        <v>19</v>
      </c>
      <c r="C6" s="572"/>
      <c r="D6" s="572"/>
      <c r="E6" s="572"/>
      <c r="F6" s="572"/>
      <c r="G6" s="572"/>
      <c r="H6" s="572"/>
      <c r="I6" s="572"/>
      <c r="J6" s="572"/>
      <c r="K6" s="572"/>
      <c r="L6" s="572"/>
      <c r="M6" s="572"/>
      <c r="N6" s="572"/>
      <c r="O6" s="572"/>
      <c r="P6" s="572"/>
      <c r="Q6" s="572"/>
      <c r="R6" s="572"/>
      <c r="S6" s="572"/>
      <c r="T6" s="572"/>
      <c r="U6" s="572"/>
      <c r="V6" s="572"/>
      <c r="W6" s="572"/>
      <c r="X6" s="572"/>
      <c r="Y6" s="321"/>
      <c r="Z6" s="321"/>
      <c r="AA6" s="321"/>
      <c r="AB6" s="321"/>
      <c r="AC6" s="321"/>
      <c r="AD6" s="321"/>
      <c r="AE6" s="321"/>
      <c r="AF6" s="321"/>
      <c r="AG6" s="321"/>
      <c r="AH6" s="321"/>
      <c r="AI6" s="321"/>
      <c r="AJ6" s="321"/>
      <c r="AK6" s="321"/>
      <c r="AL6" s="321"/>
      <c r="AM6" s="321"/>
    </row>
    <row r="7" spans="2:39" ht="15" customHeight="1" x14ac:dyDescent="0.25">
      <c r="B7" s="272"/>
      <c r="C7" s="272"/>
      <c r="D7" s="272"/>
      <c r="E7" s="272"/>
      <c r="F7" s="272"/>
      <c r="G7" s="272"/>
      <c r="H7" s="272"/>
      <c r="I7" s="272"/>
      <c r="J7" s="272"/>
      <c r="K7" s="272"/>
      <c r="L7" s="272"/>
      <c r="M7" s="272"/>
      <c r="N7" s="272"/>
      <c r="O7" s="272"/>
      <c r="P7" s="272"/>
      <c r="Q7" s="272"/>
      <c r="R7" s="272"/>
      <c r="S7" s="272"/>
      <c r="T7" s="272"/>
      <c r="U7" s="272"/>
      <c r="V7" s="272"/>
      <c r="W7" s="272"/>
      <c r="X7" s="272"/>
      <c r="Y7" s="272"/>
      <c r="Z7" s="272"/>
      <c r="AA7" s="272"/>
      <c r="AB7" s="272"/>
      <c r="AC7" s="272"/>
      <c r="AD7" s="272"/>
      <c r="AE7" s="272"/>
      <c r="AF7" s="272"/>
      <c r="AG7" s="272"/>
      <c r="AH7" s="272"/>
      <c r="AI7" s="272"/>
      <c r="AJ7" s="272"/>
      <c r="AK7" s="272"/>
      <c r="AL7" s="272"/>
      <c r="AM7" s="272"/>
    </row>
    <row r="8" spans="2:39" ht="15.75" thickBot="1" x14ac:dyDescent="0.3"/>
    <row r="9" spans="2:39" ht="15.75" thickBot="1" x14ac:dyDescent="0.3">
      <c r="B9" s="310"/>
      <c r="C9" s="311"/>
      <c r="D9" s="573" t="s">
        <v>106</v>
      </c>
      <c r="E9" s="573"/>
      <c r="F9" s="573"/>
      <c r="G9" s="573"/>
      <c r="H9" s="573"/>
      <c r="I9" s="573"/>
      <c r="J9" s="573"/>
      <c r="K9" s="573"/>
      <c r="L9" s="573"/>
      <c r="M9" s="573"/>
      <c r="N9" s="573"/>
      <c r="O9" s="574"/>
    </row>
    <row r="10" spans="2:39" ht="15.75" thickBot="1" x14ac:dyDescent="0.3">
      <c r="B10" s="312" t="s">
        <v>20</v>
      </c>
      <c r="C10" s="314" t="s">
        <v>116</v>
      </c>
      <c r="D10" s="315">
        <v>5</v>
      </c>
      <c r="E10" s="313">
        <v>10</v>
      </c>
      <c r="F10" s="313">
        <v>20</v>
      </c>
      <c r="G10" s="313">
        <v>30</v>
      </c>
      <c r="H10" s="313">
        <v>40</v>
      </c>
      <c r="I10" s="313">
        <v>50</v>
      </c>
      <c r="J10" s="313">
        <v>70</v>
      </c>
      <c r="K10" s="313">
        <v>100</v>
      </c>
      <c r="L10" s="313">
        <v>150</v>
      </c>
      <c r="M10" s="313">
        <v>200</v>
      </c>
      <c r="N10" s="313">
        <v>300</v>
      </c>
      <c r="O10" s="314">
        <v>400</v>
      </c>
    </row>
    <row r="11" spans="2:39" ht="15.75" thickBot="1" x14ac:dyDescent="0.3">
      <c r="B11" s="294"/>
      <c r="C11" s="89"/>
      <c r="D11" s="575" t="s">
        <v>21</v>
      </c>
      <c r="E11" s="576"/>
      <c r="F11" s="576"/>
      <c r="G11" s="576"/>
      <c r="H11" s="576"/>
      <c r="I11" s="576"/>
      <c r="J11" s="576"/>
      <c r="K11" s="576"/>
      <c r="L11" s="576"/>
      <c r="M11" s="576"/>
      <c r="N11" s="576"/>
      <c r="O11" s="577"/>
    </row>
    <row r="12" spans="2:39" ht="15.75" thickBot="1" x14ac:dyDescent="0.3">
      <c r="B12" s="470" t="s">
        <v>117</v>
      </c>
      <c r="C12" s="323" t="s">
        <v>408</v>
      </c>
      <c r="D12" s="322">
        <f>10*D10</f>
        <v>50</v>
      </c>
      <c r="E12" s="317">
        <f t="shared" ref="E12:O12" si="0">10*E10</f>
        <v>100</v>
      </c>
      <c r="F12" s="317">
        <f t="shared" si="0"/>
        <v>200</v>
      </c>
      <c r="G12" s="317">
        <f t="shared" si="0"/>
        <v>300</v>
      </c>
      <c r="H12" s="317">
        <f t="shared" si="0"/>
        <v>400</v>
      </c>
      <c r="I12" s="317">
        <f t="shared" si="0"/>
        <v>500</v>
      </c>
      <c r="J12" s="317">
        <f t="shared" si="0"/>
        <v>700</v>
      </c>
      <c r="K12" s="317">
        <f t="shared" si="0"/>
        <v>1000</v>
      </c>
      <c r="L12" s="317">
        <f t="shared" si="0"/>
        <v>1500</v>
      </c>
      <c r="M12" s="317">
        <f t="shared" si="0"/>
        <v>2000</v>
      </c>
      <c r="N12" s="317">
        <f t="shared" si="0"/>
        <v>3000</v>
      </c>
      <c r="O12" s="318">
        <f t="shared" si="0"/>
        <v>4000</v>
      </c>
    </row>
    <row r="13" spans="2:39" ht="15.75" thickBot="1" x14ac:dyDescent="0.3">
      <c r="B13" s="294"/>
      <c r="C13" s="89"/>
      <c r="D13" s="316"/>
      <c r="E13" s="316"/>
      <c r="F13" s="316"/>
      <c r="G13" s="316"/>
      <c r="H13" s="316"/>
      <c r="I13" s="316"/>
      <c r="J13" s="316"/>
      <c r="K13" s="316"/>
      <c r="L13" s="316"/>
      <c r="M13" s="316"/>
      <c r="N13" s="316"/>
      <c r="O13" s="327"/>
    </row>
    <row r="14" spans="2:39" x14ac:dyDescent="0.25">
      <c r="B14" s="570" t="s">
        <v>119</v>
      </c>
      <c r="C14" s="325" t="s">
        <v>408</v>
      </c>
      <c r="D14" s="324">
        <f>10*D10</f>
        <v>50</v>
      </c>
      <c r="E14" s="319">
        <f t="shared" ref="E14:O14" si="1">10*E10</f>
        <v>100</v>
      </c>
      <c r="F14" s="319">
        <f t="shared" si="1"/>
        <v>200</v>
      </c>
      <c r="G14" s="319">
        <f t="shared" si="1"/>
        <v>300</v>
      </c>
      <c r="H14" s="319">
        <f t="shared" si="1"/>
        <v>400</v>
      </c>
      <c r="I14" s="319">
        <f t="shared" si="1"/>
        <v>500</v>
      </c>
      <c r="J14" s="319">
        <f t="shared" si="1"/>
        <v>700</v>
      </c>
      <c r="K14" s="319">
        <f t="shared" si="1"/>
        <v>1000</v>
      </c>
      <c r="L14" s="319">
        <f t="shared" si="1"/>
        <v>1500</v>
      </c>
      <c r="M14" s="319">
        <f t="shared" si="1"/>
        <v>2000</v>
      </c>
      <c r="N14" s="319">
        <f t="shared" si="1"/>
        <v>3000</v>
      </c>
      <c r="O14" s="320">
        <f t="shared" si="1"/>
        <v>4000</v>
      </c>
    </row>
    <row r="15" spans="2:39" ht="15.75" thickBot="1" x14ac:dyDescent="0.3">
      <c r="B15" s="571"/>
      <c r="C15" s="326" t="s">
        <v>114</v>
      </c>
      <c r="D15" s="307">
        <f>20*D10</f>
        <v>100</v>
      </c>
      <c r="E15" s="308">
        <f t="shared" ref="E15:O15" si="2">20*E10</f>
        <v>200</v>
      </c>
      <c r="F15" s="308">
        <f t="shared" si="2"/>
        <v>400</v>
      </c>
      <c r="G15" s="308">
        <f t="shared" si="2"/>
        <v>600</v>
      </c>
      <c r="H15" s="308">
        <f t="shared" si="2"/>
        <v>800</v>
      </c>
      <c r="I15" s="308">
        <f t="shared" si="2"/>
        <v>1000</v>
      </c>
      <c r="J15" s="308">
        <f t="shared" si="2"/>
        <v>1400</v>
      </c>
      <c r="K15" s="308">
        <f t="shared" si="2"/>
        <v>2000</v>
      </c>
      <c r="L15" s="308">
        <f t="shared" si="2"/>
        <v>3000</v>
      </c>
      <c r="M15" s="308">
        <f t="shared" si="2"/>
        <v>4000</v>
      </c>
      <c r="N15" s="308">
        <f t="shared" si="2"/>
        <v>6000</v>
      </c>
      <c r="O15" s="309">
        <f t="shared" si="2"/>
        <v>8000</v>
      </c>
    </row>
    <row r="16" spans="2:39" ht="15.75" thickBot="1" x14ac:dyDescent="0.3">
      <c r="B16" s="294"/>
      <c r="C16" s="89"/>
      <c r="D16" s="316"/>
      <c r="E16" s="316"/>
      <c r="F16" s="316"/>
      <c r="G16" s="316"/>
      <c r="H16" s="316"/>
      <c r="I16" s="316"/>
      <c r="J16" s="316"/>
      <c r="K16" s="316"/>
      <c r="L16" s="316"/>
      <c r="M16" s="316"/>
      <c r="N16" s="316"/>
      <c r="O16" s="327"/>
    </row>
    <row r="17" spans="2:15" ht="15.75" thickBot="1" x14ac:dyDescent="0.3">
      <c r="B17" s="470" t="s">
        <v>120</v>
      </c>
      <c r="C17" s="323" t="s">
        <v>414</v>
      </c>
      <c r="D17" s="322">
        <f>20*D10</f>
        <v>100</v>
      </c>
      <c r="E17" s="317">
        <f t="shared" ref="E17:O17" si="3">20*E10</f>
        <v>200</v>
      </c>
      <c r="F17" s="317">
        <f t="shared" si="3"/>
        <v>400</v>
      </c>
      <c r="G17" s="317">
        <f t="shared" si="3"/>
        <v>600</v>
      </c>
      <c r="H17" s="317">
        <f t="shared" si="3"/>
        <v>800</v>
      </c>
      <c r="I17" s="317">
        <f t="shared" si="3"/>
        <v>1000</v>
      </c>
      <c r="J17" s="317">
        <f t="shared" si="3"/>
        <v>1400</v>
      </c>
      <c r="K17" s="317">
        <f t="shared" si="3"/>
        <v>2000</v>
      </c>
      <c r="L17" s="317">
        <f t="shared" si="3"/>
        <v>3000</v>
      </c>
      <c r="M17" s="317">
        <f t="shared" si="3"/>
        <v>4000</v>
      </c>
      <c r="N17" s="317">
        <f t="shared" si="3"/>
        <v>6000</v>
      </c>
      <c r="O17" s="318">
        <f t="shared" si="3"/>
        <v>8000</v>
      </c>
    </row>
    <row r="18" spans="2:15" ht="15.75" thickBot="1" x14ac:dyDescent="0.3">
      <c r="B18" s="294"/>
      <c r="C18" s="89"/>
      <c r="D18" s="316"/>
      <c r="E18" s="316"/>
      <c r="F18" s="316"/>
      <c r="G18" s="316"/>
      <c r="H18" s="316"/>
      <c r="I18" s="316"/>
      <c r="J18" s="316"/>
      <c r="K18" s="316"/>
      <c r="L18" s="316"/>
      <c r="M18" s="316"/>
      <c r="N18" s="316"/>
      <c r="O18" s="327"/>
    </row>
    <row r="19" spans="2:15" ht="15.75" thickBot="1" x14ac:dyDescent="0.3">
      <c r="B19" s="470" t="s">
        <v>121</v>
      </c>
      <c r="C19" s="323" t="s">
        <v>412</v>
      </c>
      <c r="D19" s="322">
        <f>20*D10</f>
        <v>100</v>
      </c>
      <c r="E19" s="317">
        <f t="shared" ref="E19:O19" si="4">20*E10</f>
        <v>200</v>
      </c>
      <c r="F19" s="317">
        <f t="shared" si="4"/>
        <v>400</v>
      </c>
      <c r="G19" s="317">
        <f t="shared" si="4"/>
        <v>600</v>
      </c>
      <c r="H19" s="317">
        <f t="shared" si="4"/>
        <v>800</v>
      </c>
      <c r="I19" s="317">
        <f t="shared" si="4"/>
        <v>1000</v>
      </c>
      <c r="J19" s="317">
        <f t="shared" si="4"/>
        <v>1400</v>
      </c>
      <c r="K19" s="317">
        <f t="shared" si="4"/>
        <v>2000</v>
      </c>
      <c r="L19" s="317">
        <f t="shared" si="4"/>
        <v>3000</v>
      </c>
      <c r="M19" s="317">
        <f t="shared" si="4"/>
        <v>4000</v>
      </c>
      <c r="N19" s="317">
        <f t="shared" si="4"/>
        <v>6000</v>
      </c>
      <c r="O19" s="318">
        <f t="shared" si="4"/>
        <v>8000</v>
      </c>
    </row>
    <row r="20" spans="2:15" ht="15.75" thickBot="1" x14ac:dyDescent="0.3">
      <c r="B20" s="294"/>
      <c r="C20" s="89"/>
      <c r="D20" s="316"/>
      <c r="E20" s="316"/>
      <c r="F20" s="316"/>
      <c r="G20" s="316"/>
      <c r="H20" s="316"/>
      <c r="I20" s="316"/>
      <c r="J20" s="316"/>
      <c r="K20" s="316"/>
      <c r="L20" s="316"/>
      <c r="M20" s="316"/>
      <c r="N20" s="316"/>
      <c r="O20" s="327"/>
    </row>
    <row r="21" spans="2:15" ht="15.75" thickBot="1" x14ac:dyDescent="0.3">
      <c r="B21" s="470" t="s">
        <v>122</v>
      </c>
      <c r="C21" s="323" t="s">
        <v>410</v>
      </c>
      <c r="D21" s="322">
        <f>7.5*D10</f>
        <v>37.5</v>
      </c>
      <c r="E21" s="317">
        <f t="shared" ref="E21:O21" si="5">7.5*E10</f>
        <v>75</v>
      </c>
      <c r="F21" s="317">
        <f t="shared" si="5"/>
        <v>150</v>
      </c>
      <c r="G21" s="317">
        <f t="shared" si="5"/>
        <v>225</v>
      </c>
      <c r="H21" s="317">
        <f t="shared" si="5"/>
        <v>300</v>
      </c>
      <c r="I21" s="317">
        <f t="shared" si="5"/>
        <v>375</v>
      </c>
      <c r="J21" s="317">
        <f t="shared" si="5"/>
        <v>525</v>
      </c>
      <c r="K21" s="317">
        <f t="shared" si="5"/>
        <v>750</v>
      </c>
      <c r="L21" s="317">
        <f t="shared" si="5"/>
        <v>1125</v>
      </c>
      <c r="M21" s="317">
        <f t="shared" si="5"/>
        <v>1500</v>
      </c>
      <c r="N21" s="317">
        <f t="shared" si="5"/>
        <v>2250</v>
      </c>
      <c r="O21" s="318">
        <f t="shared" si="5"/>
        <v>3000</v>
      </c>
    </row>
    <row r="22" spans="2:15" ht="15.75" thickBot="1" x14ac:dyDescent="0.3">
      <c r="B22" s="294"/>
      <c r="C22" s="89"/>
      <c r="D22" s="316"/>
      <c r="E22" s="316"/>
      <c r="F22" s="316"/>
      <c r="G22" s="316"/>
      <c r="H22" s="316"/>
      <c r="I22" s="316"/>
      <c r="J22" s="316"/>
      <c r="K22" s="316"/>
      <c r="L22" s="316"/>
      <c r="M22" s="316"/>
      <c r="N22" s="316"/>
      <c r="O22" s="327"/>
    </row>
    <row r="23" spans="2:15" x14ac:dyDescent="0.25">
      <c r="B23" s="570" t="s">
        <v>123</v>
      </c>
      <c r="C23" s="325" t="s">
        <v>411</v>
      </c>
      <c r="D23" s="324">
        <f>30*D10</f>
        <v>150</v>
      </c>
      <c r="E23" s="319">
        <f t="shared" ref="E23:O23" si="6">30*E10</f>
        <v>300</v>
      </c>
      <c r="F23" s="319">
        <f t="shared" si="6"/>
        <v>600</v>
      </c>
      <c r="G23" s="319">
        <f t="shared" si="6"/>
        <v>900</v>
      </c>
      <c r="H23" s="319">
        <f t="shared" si="6"/>
        <v>1200</v>
      </c>
      <c r="I23" s="319">
        <f t="shared" si="6"/>
        <v>1500</v>
      </c>
      <c r="J23" s="319">
        <f t="shared" si="6"/>
        <v>2100</v>
      </c>
      <c r="K23" s="319">
        <f t="shared" si="6"/>
        <v>3000</v>
      </c>
      <c r="L23" s="319">
        <f t="shared" si="6"/>
        <v>4500</v>
      </c>
      <c r="M23" s="319">
        <f t="shared" si="6"/>
        <v>6000</v>
      </c>
      <c r="N23" s="319">
        <f t="shared" si="6"/>
        <v>9000</v>
      </c>
      <c r="O23" s="320">
        <f t="shared" si="6"/>
        <v>12000</v>
      </c>
    </row>
    <row r="24" spans="2:15" ht="15.75" thickBot="1" x14ac:dyDescent="0.3">
      <c r="B24" s="571"/>
      <c r="C24" s="326" t="s">
        <v>415</v>
      </c>
      <c r="D24" s="307">
        <f>15*D10</f>
        <v>75</v>
      </c>
      <c r="E24" s="308">
        <f t="shared" ref="E24:O24" si="7">15*E10</f>
        <v>150</v>
      </c>
      <c r="F24" s="308">
        <f t="shared" si="7"/>
        <v>300</v>
      </c>
      <c r="G24" s="308">
        <f t="shared" si="7"/>
        <v>450</v>
      </c>
      <c r="H24" s="308">
        <f t="shared" si="7"/>
        <v>600</v>
      </c>
      <c r="I24" s="308">
        <f t="shared" si="7"/>
        <v>750</v>
      </c>
      <c r="J24" s="308">
        <f t="shared" si="7"/>
        <v>1050</v>
      </c>
      <c r="K24" s="308">
        <f t="shared" si="7"/>
        <v>1500</v>
      </c>
      <c r="L24" s="308">
        <f t="shared" si="7"/>
        <v>2250</v>
      </c>
      <c r="M24" s="308">
        <f t="shared" si="7"/>
        <v>3000</v>
      </c>
      <c r="N24" s="308">
        <f t="shared" si="7"/>
        <v>4500</v>
      </c>
      <c r="O24" s="309">
        <f t="shared" si="7"/>
        <v>6000</v>
      </c>
    </row>
    <row r="25" spans="2:15" ht="15.75" thickBot="1" x14ac:dyDescent="0.3">
      <c r="B25" s="294"/>
      <c r="C25" s="89"/>
      <c r="D25" s="316"/>
      <c r="E25" s="316"/>
      <c r="F25" s="316"/>
      <c r="G25" s="316"/>
      <c r="H25" s="316"/>
      <c r="I25" s="316"/>
      <c r="J25" s="316"/>
      <c r="K25" s="316"/>
      <c r="L25" s="316"/>
      <c r="M25" s="316"/>
      <c r="N25" s="316"/>
      <c r="O25" s="327"/>
    </row>
    <row r="26" spans="2:15" ht="15.75" thickBot="1" x14ac:dyDescent="0.3">
      <c r="B26" s="470" t="s">
        <v>124</v>
      </c>
      <c r="C26" s="323" t="s">
        <v>418</v>
      </c>
      <c r="D26" s="322">
        <f>10*D10</f>
        <v>50</v>
      </c>
      <c r="E26" s="317">
        <f t="shared" ref="E26:O26" si="8">10*E10</f>
        <v>100</v>
      </c>
      <c r="F26" s="317">
        <f t="shared" si="8"/>
        <v>200</v>
      </c>
      <c r="G26" s="317">
        <f t="shared" si="8"/>
        <v>300</v>
      </c>
      <c r="H26" s="317">
        <f t="shared" si="8"/>
        <v>400</v>
      </c>
      <c r="I26" s="317">
        <f t="shared" si="8"/>
        <v>500</v>
      </c>
      <c r="J26" s="317">
        <f t="shared" si="8"/>
        <v>700</v>
      </c>
      <c r="K26" s="317">
        <f t="shared" si="8"/>
        <v>1000</v>
      </c>
      <c r="L26" s="317">
        <f t="shared" si="8"/>
        <v>1500</v>
      </c>
      <c r="M26" s="317">
        <f t="shared" si="8"/>
        <v>2000</v>
      </c>
      <c r="N26" s="317">
        <f t="shared" si="8"/>
        <v>3000</v>
      </c>
      <c r="O26" s="318">
        <f t="shared" si="8"/>
        <v>4000</v>
      </c>
    </row>
    <row r="27" spans="2:15" ht="15.75" thickBot="1" x14ac:dyDescent="0.3">
      <c r="B27" s="294"/>
      <c r="C27" s="89"/>
      <c r="D27" s="316"/>
      <c r="E27" s="316"/>
      <c r="F27" s="316"/>
      <c r="G27" s="316"/>
      <c r="H27" s="316"/>
      <c r="I27" s="316"/>
      <c r="J27" s="316"/>
      <c r="K27" s="316"/>
      <c r="L27" s="316"/>
      <c r="M27" s="316"/>
      <c r="N27" s="316"/>
      <c r="O27" s="327"/>
    </row>
    <row r="28" spans="2:15" ht="15.75" thickBot="1" x14ac:dyDescent="0.3">
      <c r="B28" s="470" t="s">
        <v>125</v>
      </c>
      <c r="C28" s="323" t="s">
        <v>408</v>
      </c>
      <c r="D28" s="322">
        <f>10*D10</f>
        <v>50</v>
      </c>
      <c r="E28" s="317">
        <f t="shared" ref="E28:O28" si="9">10*E10</f>
        <v>100</v>
      </c>
      <c r="F28" s="317">
        <f t="shared" si="9"/>
        <v>200</v>
      </c>
      <c r="G28" s="317">
        <f t="shared" si="9"/>
        <v>300</v>
      </c>
      <c r="H28" s="317">
        <f t="shared" si="9"/>
        <v>400</v>
      </c>
      <c r="I28" s="317">
        <f t="shared" si="9"/>
        <v>500</v>
      </c>
      <c r="J28" s="317">
        <f t="shared" si="9"/>
        <v>700</v>
      </c>
      <c r="K28" s="317">
        <f t="shared" si="9"/>
        <v>1000</v>
      </c>
      <c r="L28" s="317">
        <f t="shared" si="9"/>
        <v>1500</v>
      </c>
      <c r="M28" s="317">
        <f t="shared" si="9"/>
        <v>2000</v>
      </c>
      <c r="N28" s="317">
        <f t="shared" si="9"/>
        <v>3000</v>
      </c>
      <c r="O28" s="318">
        <f t="shared" si="9"/>
        <v>4000</v>
      </c>
    </row>
    <row r="29" spans="2:15" ht="15.75" thickBot="1" x14ac:dyDescent="0.3">
      <c r="B29" s="294"/>
      <c r="C29" s="89"/>
      <c r="D29" s="316"/>
      <c r="E29" s="316"/>
      <c r="F29" s="316"/>
      <c r="G29" s="316"/>
      <c r="H29" s="316"/>
      <c r="I29" s="316"/>
      <c r="J29" s="316"/>
      <c r="K29" s="316"/>
      <c r="L29" s="316"/>
      <c r="M29" s="316"/>
      <c r="N29" s="316"/>
      <c r="O29" s="327"/>
    </row>
    <row r="30" spans="2:15" x14ac:dyDescent="0.25">
      <c r="B30" s="570" t="s">
        <v>126</v>
      </c>
      <c r="C30" s="325" t="s">
        <v>411</v>
      </c>
      <c r="D30" s="324">
        <f>5*D10</f>
        <v>25</v>
      </c>
      <c r="E30" s="319">
        <f t="shared" ref="E30:O30" si="10">5*E10</f>
        <v>50</v>
      </c>
      <c r="F30" s="319">
        <f t="shared" si="10"/>
        <v>100</v>
      </c>
      <c r="G30" s="319">
        <f t="shared" si="10"/>
        <v>150</v>
      </c>
      <c r="H30" s="319">
        <f t="shared" si="10"/>
        <v>200</v>
      </c>
      <c r="I30" s="319">
        <f t="shared" si="10"/>
        <v>250</v>
      </c>
      <c r="J30" s="319">
        <f t="shared" si="10"/>
        <v>350</v>
      </c>
      <c r="K30" s="319">
        <f t="shared" si="10"/>
        <v>500</v>
      </c>
      <c r="L30" s="319">
        <f t="shared" si="10"/>
        <v>750</v>
      </c>
      <c r="M30" s="319">
        <f t="shared" si="10"/>
        <v>1000</v>
      </c>
      <c r="N30" s="319">
        <f t="shared" si="10"/>
        <v>1500</v>
      </c>
      <c r="O30" s="320">
        <f t="shared" si="10"/>
        <v>2000</v>
      </c>
    </row>
    <row r="31" spans="2:15" ht="15.75" thickBot="1" x14ac:dyDescent="0.3">
      <c r="B31" s="571"/>
      <c r="C31" s="326" t="s">
        <v>128</v>
      </c>
      <c r="D31" s="307">
        <f>5*D10</f>
        <v>25</v>
      </c>
      <c r="E31" s="308">
        <f t="shared" ref="E31:O31" si="11">5*E10</f>
        <v>50</v>
      </c>
      <c r="F31" s="308">
        <f t="shared" si="11"/>
        <v>100</v>
      </c>
      <c r="G31" s="308">
        <f t="shared" si="11"/>
        <v>150</v>
      </c>
      <c r="H31" s="308">
        <f t="shared" si="11"/>
        <v>200</v>
      </c>
      <c r="I31" s="308">
        <f t="shared" si="11"/>
        <v>250</v>
      </c>
      <c r="J31" s="308">
        <f t="shared" si="11"/>
        <v>350</v>
      </c>
      <c r="K31" s="308">
        <f t="shared" si="11"/>
        <v>500</v>
      </c>
      <c r="L31" s="308">
        <f t="shared" si="11"/>
        <v>750</v>
      </c>
      <c r="M31" s="308">
        <f t="shared" si="11"/>
        <v>1000</v>
      </c>
      <c r="N31" s="308">
        <f t="shared" si="11"/>
        <v>1500</v>
      </c>
      <c r="O31" s="309">
        <f t="shared" si="11"/>
        <v>2000</v>
      </c>
    </row>
    <row r="32" spans="2:15" ht="15.75" thickBot="1" x14ac:dyDescent="0.3">
      <c r="B32" s="294"/>
      <c r="C32" s="89"/>
      <c r="D32" s="316"/>
      <c r="E32" s="316"/>
      <c r="F32" s="316"/>
      <c r="G32" s="316"/>
      <c r="H32" s="316"/>
      <c r="I32" s="316"/>
      <c r="J32" s="316"/>
      <c r="K32" s="316"/>
      <c r="L32" s="316"/>
      <c r="M32" s="316"/>
      <c r="N32" s="316"/>
      <c r="O32" s="327"/>
    </row>
    <row r="33" spans="2:20" ht="15.75" thickBot="1" x14ac:dyDescent="0.3">
      <c r="B33" s="470" t="s">
        <v>127</v>
      </c>
      <c r="C33" s="323" t="s">
        <v>415</v>
      </c>
      <c r="D33" s="322">
        <f>15*D10</f>
        <v>75</v>
      </c>
      <c r="E33" s="317">
        <f t="shared" ref="E33:O33" si="12">15*E10</f>
        <v>150</v>
      </c>
      <c r="F33" s="317">
        <f t="shared" si="12"/>
        <v>300</v>
      </c>
      <c r="G33" s="317">
        <f t="shared" si="12"/>
        <v>450</v>
      </c>
      <c r="H33" s="317">
        <f t="shared" si="12"/>
        <v>600</v>
      </c>
      <c r="I33" s="317">
        <f t="shared" si="12"/>
        <v>750</v>
      </c>
      <c r="J33" s="317">
        <f t="shared" si="12"/>
        <v>1050</v>
      </c>
      <c r="K33" s="317">
        <f t="shared" si="12"/>
        <v>1500</v>
      </c>
      <c r="L33" s="317">
        <f t="shared" si="12"/>
        <v>2250</v>
      </c>
      <c r="M33" s="317">
        <f t="shared" si="12"/>
        <v>3000</v>
      </c>
      <c r="N33" s="317">
        <f t="shared" si="12"/>
        <v>4500</v>
      </c>
      <c r="O33" s="318">
        <f t="shared" si="12"/>
        <v>6000</v>
      </c>
    </row>
    <row r="34" spans="2:20" x14ac:dyDescent="0.25">
      <c r="D34" s="316"/>
      <c r="E34" s="316"/>
      <c r="F34" s="316"/>
      <c r="G34" s="316"/>
      <c r="H34" s="316"/>
      <c r="I34" s="316"/>
      <c r="J34" s="316"/>
      <c r="K34" s="316"/>
      <c r="L34" s="316"/>
      <c r="M34" s="316"/>
      <c r="N34" s="316"/>
      <c r="O34" s="316"/>
    </row>
    <row r="35" spans="2:20" x14ac:dyDescent="0.25">
      <c r="D35" s="316"/>
      <c r="E35" s="316"/>
      <c r="F35" s="316"/>
      <c r="G35" s="316"/>
      <c r="H35" s="316"/>
      <c r="I35" s="316"/>
      <c r="J35" s="316"/>
      <c r="K35" s="316"/>
      <c r="L35" s="316"/>
      <c r="M35" s="316"/>
      <c r="N35" s="316"/>
      <c r="O35" s="316"/>
    </row>
    <row r="36" spans="2:20" x14ac:dyDescent="0.25">
      <c r="D36" s="316"/>
      <c r="E36" s="316"/>
      <c r="F36" s="316"/>
      <c r="G36" s="316"/>
      <c r="H36" s="316"/>
      <c r="I36" s="316"/>
      <c r="J36" s="316"/>
      <c r="K36" s="316"/>
      <c r="L36" s="316"/>
      <c r="M36" s="316"/>
      <c r="N36" s="316"/>
      <c r="O36" s="316"/>
    </row>
    <row r="37" spans="2:20" x14ac:dyDescent="0.25">
      <c r="D37" s="316"/>
      <c r="E37" s="316"/>
      <c r="F37" s="316"/>
      <c r="G37" s="316"/>
      <c r="H37" s="316"/>
      <c r="I37" s="316"/>
      <c r="J37" s="316"/>
      <c r="K37" s="316"/>
      <c r="L37" s="316"/>
      <c r="M37" s="316"/>
      <c r="N37" s="316"/>
      <c r="O37" s="316"/>
    </row>
    <row r="38" spans="2:20" x14ac:dyDescent="0.25">
      <c r="B38" s="89"/>
      <c r="C38" s="89"/>
      <c r="D38" s="316"/>
      <c r="E38" s="316"/>
      <c r="F38" s="316"/>
      <c r="G38" s="316"/>
      <c r="H38" s="316"/>
      <c r="I38" s="316"/>
      <c r="J38" s="316"/>
      <c r="K38" s="316"/>
      <c r="L38" s="316"/>
      <c r="M38" s="316"/>
      <c r="N38" s="316"/>
      <c r="O38" s="316"/>
      <c r="P38" s="89"/>
      <c r="Q38" s="89"/>
      <c r="R38" s="89"/>
      <c r="S38" s="89"/>
      <c r="T38" s="89"/>
    </row>
    <row r="39" spans="2:20" x14ac:dyDescent="0.25">
      <c r="B39" s="89"/>
      <c r="C39" s="89"/>
      <c r="D39" s="316"/>
      <c r="E39" s="316"/>
      <c r="F39" s="316"/>
      <c r="G39" s="316"/>
      <c r="H39" s="316"/>
      <c r="I39" s="316"/>
      <c r="J39" s="316"/>
      <c r="K39" s="316"/>
      <c r="L39" s="316"/>
      <c r="M39" s="316"/>
      <c r="N39" s="316"/>
      <c r="O39" s="316"/>
      <c r="P39" s="89"/>
      <c r="Q39" s="89"/>
      <c r="R39" s="89"/>
      <c r="S39" s="89"/>
      <c r="T39" s="89"/>
    </row>
    <row r="40" spans="2:20" x14ac:dyDescent="0.25">
      <c r="B40" s="89"/>
      <c r="C40" s="89"/>
      <c r="D40" s="316"/>
      <c r="E40" s="316"/>
      <c r="F40" s="316"/>
      <c r="G40" s="316"/>
      <c r="H40" s="316"/>
      <c r="I40" s="316"/>
      <c r="J40" s="316"/>
      <c r="K40" s="316"/>
      <c r="L40" s="316"/>
      <c r="M40" s="316"/>
      <c r="N40" s="316"/>
      <c r="O40" s="316"/>
      <c r="P40" s="89"/>
      <c r="Q40" s="89"/>
      <c r="R40" s="89"/>
      <c r="S40" s="89"/>
      <c r="T40" s="89"/>
    </row>
    <row r="41" spans="2:20" x14ac:dyDescent="0.25">
      <c r="B41" s="89"/>
      <c r="C41" s="89"/>
      <c r="D41" s="89"/>
      <c r="E41" s="89"/>
      <c r="F41" s="89"/>
      <c r="G41" s="89"/>
      <c r="H41" s="89"/>
      <c r="I41" s="89"/>
      <c r="J41" s="89"/>
      <c r="K41" s="89"/>
      <c r="L41" s="89"/>
      <c r="M41" s="89"/>
      <c r="N41" s="89"/>
      <c r="O41" s="89"/>
      <c r="P41" s="89"/>
      <c r="Q41" s="89"/>
      <c r="R41" s="89"/>
      <c r="S41" s="89"/>
      <c r="T41" s="89"/>
    </row>
    <row r="42" spans="2:20" x14ac:dyDescent="0.25">
      <c r="B42" s="89"/>
      <c r="C42" s="89"/>
      <c r="D42" s="89"/>
      <c r="E42" s="89"/>
      <c r="F42" s="89"/>
      <c r="G42" s="89"/>
      <c r="H42" s="89"/>
      <c r="I42" s="89"/>
      <c r="J42" s="89"/>
      <c r="K42" s="89"/>
      <c r="L42" s="89"/>
      <c r="M42" s="89"/>
      <c r="N42" s="89"/>
      <c r="O42" s="89"/>
      <c r="P42" s="89"/>
      <c r="Q42" s="89"/>
      <c r="R42" s="89"/>
      <c r="S42" s="89"/>
      <c r="T42" s="89"/>
    </row>
  </sheetData>
  <mergeCells count="9">
    <mergeCell ref="B2:AM2"/>
    <mergeCell ref="B30:B31"/>
    <mergeCell ref="B4:X4"/>
    <mergeCell ref="B5:X5"/>
    <mergeCell ref="B6:X6"/>
    <mergeCell ref="D9:O9"/>
    <mergeCell ref="D11:O11"/>
    <mergeCell ref="B14:B15"/>
    <mergeCell ref="B23:B24"/>
  </mergeCells>
  <phoneticPr fontId="0" type="noConversion"/>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Q14"/>
  <sheetViews>
    <sheetView workbookViewId="0"/>
  </sheetViews>
  <sheetFormatPr baseColWidth="10" defaultRowHeight="15" x14ac:dyDescent="0.25"/>
  <cols>
    <col min="2" max="2" width="33.140625" customWidth="1"/>
    <col min="5" max="6" width="4" bestFit="1" customWidth="1"/>
    <col min="7" max="13" width="5" bestFit="1" customWidth="1"/>
    <col min="14" max="16" width="6" bestFit="1" customWidth="1"/>
  </cols>
  <sheetData>
    <row r="2" spans="2:17" ht="18.75" x14ac:dyDescent="0.3">
      <c r="B2" s="566" t="s">
        <v>112</v>
      </c>
      <c r="C2" s="566"/>
      <c r="D2" s="566"/>
      <c r="E2" s="566"/>
      <c r="F2" s="566"/>
      <c r="G2" s="566"/>
      <c r="H2" s="566"/>
      <c r="I2" s="566"/>
      <c r="J2" s="566"/>
      <c r="K2" s="566"/>
      <c r="L2" s="566"/>
      <c r="M2" s="566"/>
      <c r="N2" s="566"/>
      <c r="O2" s="566"/>
      <c r="P2" s="566"/>
    </row>
    <row r="3" spans="2:17" ht="15.75" thickBot="1" x14ac:dyDescent="0.3"/>
    <row r="4" spans="2:17" ht="15.75" thickBot="1" x14ac:dyDescent="0.3">
      <c r="C4" s="578" t="s">
        <v>105</v>
      </c>
      <c r="D4" s="579"/>
      <c r="E4" s="580" t="s">
        <v>22</v>
      </c>
      <c r="F4" s="581"/>
      <c r="G4" s="581"/>
      <c r="H4" s="581"/>
      <c r="I4" s="581"/>
      <c r="J4" s="581"/>
      <c r="K4" s="581"/>
      <c r="L4" s="581"/>
      <c r="M4" s="581"/>
      <c r="N4" s="581"/>
      <c r="O4" s="581"/>
      <c r="P4" s="582"/>
      <c r="Q4" s="89"/>
    </row>
    <row r="5" spans="2:17" ht="15.75" thickBot="1" x14ac:dyDescent="0.3">
      <c r="B5" s="537" t="s">
        <v>107</v>
      </c>
      <c r="C5" s="289" t="s">
        <v>471</v>
      </c>
      <c r="D5" s="291" t="s">
        <v>471</v>
      </c>
      <c r="E5" s="583" t="s">
        <v>106</v>
      </c>
      <c r="F5" s="584"/>
      <c r="G5" s="584"/>
      <c r="H5" s="584"/>
      <c r="I5" s="584"/>
      <c r="J5" s="584"/>
      <c r="K5" s="584"/>
      <c r="L5" s="584"/>
      <c r="M5" s="584"/>
      <c r="N5" s="584"/>
      <c r="O5" s="584"/>
      <c r="P5" s="585"/>
      <c r="Q5" s="292"/>
    </row>
    <row r="6" spans="2:17" ht="15.75" thickBot="1" x14ac:dyDescent="0.3">
      <c r="B6" s="538"/>
      <c r="C6" s="289" t="s">
        <v>473</v>
      </c>
      <c r="D6" s="294" t="s">
        <v>104</v>
      </c>
      <c r="E6" s="304">
        <v>5</v>
      </c>
      <c r="F6" s="305">
        <v>10</v>
      </c>
      <c r="G6" s="305">
        <v>20</v>
      </c>
      <c r="H6" s="305">
        <v>30</v>
      </c>
      <c r="I6" s="305">
        <v>40</v>
      </c>
      <c r="J6" s="305">
        <v>50</v>
      </c>
      <c r="K6" s="305">
        <v>70</v>
      </c>
      <c r="L6" s="305">
        <v>100</v>
      </c>
      <c r="M6" s="305">
        <v>150</v>
      </c>
      <c r="N6" s="305">
        <v>200</v>
      </c>
      <c r="O6" s="305">
        <v>300</v>
      </c>
      <c r="P6" s="306">
        <v>400</v>
      </c>
    </row>
    <row r="7" spans="2:17" x14ac:dyDescent="0.25">
      <c r="B7" s="295" t="s">
        <v>108</v>
      </c>
      <c r="C7" s="299">
        <v>6</v>
      </c>
      <c r="D7" s="290">
        <v>60</v>
      </c>
      <c r="E7" s="303">
        <f>D7*E6</f>
        <v>300</v>
      </c>
      <c r="F7" s="248">
        <f t="shared" ref="F7:F12" si="0">D7*10</f>
        <v>600</v>
      </c>
      <c r="G7" s="248">
        <f t="shared" ref="G7:G12" si="1">D7*20</f>
        <v>1200</v>
      </c>
      <c r="H7" s="248">
        <f t="shared" ref="H7:H12" si="2">D7*30</f>
        <v>1800</v>
      </c>
      <c r="I7" s="248">
        <f t="shared" ref="I7:I12" si="3">D7*40</f>
        <v>2400</v>
      </c>
      <c r="J7" s="248">
        <f t="shared" ref="J7:J12" si="4">D7*50</f>
        <v>3000</v>
      </c>
      <c r="K7" s="248">
        <f t="shared" ref="K7:K12" si="5">D7*70</f>
        <v>4200</v>
      </c>
      <c r="L7" s="248">
        <f t="shared" ref="L7:L12" si="6">D7*100</f>
        <v>6000</v>
      </c>
      <c r="M7" s="248">
        <f t="shared" ref="M7:M12" si="7">D7*150</f>
        <v>9000</v>
      </c>
      <c r="N7" s="248">
        <f t="shared" ref="N7:N12" si="8">D7*200</f>
        <v>12000</v>
      </c>
      <c r="O7" s="248">
        <f t="shared" ref="O7:O12" si="9">D7*300</f>
        <v>18000</v>
      </c>
      <c r="P7" s="249">
        <f t="shared" ref="P7:P12" si="10">D7*400</f>
        <v>24000</v>
      </c>
    </row>
    <row r="8" spans="2:17" x14ac:dyDescent="0.25">
      <c r="B8" s="296" t="s">
        <v>109</v>
      </c>
      <c r="C8" s="300">
        <v>4</v>
      </c>
      <c r="D8" s="243">
        <v>40</v>
      </c>
      <c r="E8" s="246">
        <f>D8*E6</f>
        <v>200</v>
      </c>
      <c r="F8" s="241">
        <f t="shared" si="0"/>
        <v>400</v>
      </c>
      <c r="G8" s="241">
        <f t="shared" si="1"/>
        <v>800</v>
      </c>
      <c r="H8" s="241">
        <f t="shared" si="2"/>
        <v>1200</v>
      </c>
      <c r="I8" s="241">
        <f t="shared" si="3"/>
        <v>1600</v>
      </c>
      <c r="J8" s="241">
        <f t="shared" si="4"/>
        <v>2000</v>
      </c>
      <c r="K8" s="241">
        <f t="shared" si="5"/>
        <v>2800</v>
      </c>
      <c r="L8" s="241">
        <f t="shared" si="6"/>
        <v>4000</v>
      </c>
      <c r="M8" s="241">
        <f t="shared" si="7"/>
        <v>6000</v>
      </c>
      <c r="N8" s="241">
        <f t="shared" si="8"/>
        <v>8000</v>
      </c>
      <c r="O8" s="241">
        <f t="shared" si="9"/>
        <v>12000</v>
      </c>
      <c r="P8" s="243">
        <f t="shared" si="10"/>
        <v>16000</v>
      </c>
    </row>
    <row r="9" spans="2:17" x14ac:dyDescent="0.25">
      <c r="B9" s="297" t="s">
        <v>129</v>
      </c>
      <c r="C9" s="301">
        <v>3</v>
      </c>
      <c r="D9" s="243">
        <v>30</v>
      </c>
      <c r="E9" s="246">
        <f>D9*E6</f>
        <v>150</v>
      </c>
      <c r="F9" s="241">
        <f t="shared" si="0"/>
        <v>300</v>
      </c>
      <c r="G9" s="241">
        <f t="shared" si="1"/>
        <v>600</v>
      </c>
      <c r="H9" s="241">
        <f t="shared" si="2"/>
        <v>900</v>
      </c>
      <c r="I9" s="241">
        <f t="shared" si="3"/>
        <v>1200</v>
      </c>
      <c r="J9" s="241">
        <f t="shared" si="4"/>
        <v>1500</v>
      </c>
      <c r="K9" s="241">
        <f t="shared" si="5"/>
        <v>2100</v>
      </c>
      <c r="L9" s="241">
        <f t="shared" si="6"/>
        <v>3000</v>
      </c>
      <c r="M9" s="241">
        <f t="shared" si="7"/>
        <v>4500</v>
      </c>
      <c r="N9" s="241">
        <f t="shared" si="8"/>
        <v>6000</v>
      </c>
      <c r="O9" s="241">
        <f t="shared" si="9"/>
        <v>9000</v>
      </c>
      <c r="P9" s="243">
        <f t="shared" si="10"/>
        <v>12000</v>
      </c>
    </row>
    <row r="10" spans="2:17" x14ac:dyDescent="0.25">
      <c r="B10" s="296" t="s">
        <v>110</v>
      </c>
      <c r="C10" s="301">
        <v>2</v>
      </c>
      <c r="D10" s="243">
        <v>20</v>
      </c>
      <c r="E10" s="246">
        <f>D10*E6</f>
        <v>100</v>
      </c>
      <c r="F10" s="241">
        <f t="shared" si="0"/>
        <v>200</v>
      </c>
      <c r="G10" s="241">
        <f t="shared" si="1"/>
        <v>400</v>
      </c>
      <c r="H10" s="241">
        <f t="shared" si="2"/>
        <v>600</v>
      </c>
      <c r="I10" s="241">
        <f t="shared" si="3"/>
        <v>800</v>
      </c>
      <c r="J10" s="241">
        <f t="shared" si="4"/>
        <v>1000</v>
      </c>
      <c r="K10" s="241">
        <f t="shared" si="5"/>
        <v>1400</v>
      </c>
      <c r="L10" s="241">
        <f t="shared" si="6"/>
        <v>2000</v>
      </c>
      <c r="M10" s="241">
        <f t="shared" si="7"/>
        <v>3000</v>
      </c>
      <c r="N10" s="241">
        <f t="shared" si="8"/>
        <v>4000</v>
      </c>
      <c r="O10" s="241">
        <f t="shared" si="9"/>
        <v>6000</v>
      </c>
      <c r="P10" s="243">
        <f t="shared" si="10"/>
        <v>8000</v>
      </c>
    </row>
    <row r="11" spans="2:17" x14ac:dyDescent="0.25">
      <c r="B11" s="296" t="s">
        <v>111</v>
      </c>
      <c r="C11" s="301">
        <v>1</v>
      </c>
      <c r="D11" s="243">
        <v>10</v>
      </c>
      <c r="E11" s="246">
        <f>D11*E6</f>
        <v>50</v>
      </c>
      <c r="F11" s="241">
        <f t="shared" si="0"/>
        <v>100</v>
      </c>
      <c r="G11" s="241">
        <f t="shared" si="1"/>
        <v>200</v>
      </c>
      <c r="H11" s="241">
        <f t="shared" si="2"/>
        <v>300</v>
      </c>
      <c r="I11" s="241">
        <f t="shared" si="3"/>
        <v>400</v>
      </c>
      <c r="J11" s="241">
        <f t="shared" si="4"/>
        <v>500</v>
      </c>
      <c r="K11" s="241">
        <f t="shared" si="5"/>
        <v>700</v>
      </c>
      <c r="L11" s="241">
        <f t="shared" si="6"/>
        <v>1000</v>
      </c>
      <c r="M11" s="241">
        <f t="shared" si="7"/>
        <v>1500</v>
      </c>
      <c r="N11" s="241">
        <f t="shared" si="8"/>
        <v>2000</v>
      </c>
      <c r="O11" s="241">
        <f t="shared" si="9"/>
        <v>3000</v>
      </c>
      <c r="P11" s="243">
        <f t="shared" si="10"/>
        <v>4000</v>
      </c>
    </row>
    <row r="12" spans="2:17" ht="15.75" thickBot="1" x14ac:dyDescent="0.3">
      <c r="B12" s="298" t="s">
        <v>426</v>
      </c>
      <c r="C12" s="302">
        <v>0.5</v>
      </c>
      <c r="D12" s="293">
        <v>5</v>
      </c>
      <c r="E12" s="247">
        <f>D12*E6</f>
        <v>25</v>
      </c>
      <c r="F12" s="241">
        <f t="shared" si="0"/>
        <v>50</v>
      </c>
      <c r="G12" s="241">
        <f t="shared" si="1"/>
        <v>100</v>
      </c>
      <c r="H12" s="241">
        <f t="shared" si="2"/>
        <v>150</v>
      </c>
      <c r="I12" s="241">
        <f t="shared" si="3"/>
        <v>200</v>
      </c>
      <c r="J12" s="241">
        <f t="shared" si="4"/>
        <v>250</v>
      </c>
      <c r="K12" s="241">
        <f t="shared" si="5"/>
        <v>350</v>
      </c>
      <c r="L12" s="241">
        <f t="shared" si="6"/>
        <v>500</v>
      </c>
      <c r="M12" s="241">
        <f t="shared" si="7"/>
        <v>750</v>
      </c>
      <c r="N12" s="241">
        <f t="shared" si="8"/>
        <v>1000</v>
      </c>
      <c r="O12" s="241">
        <f t="shared" si="9"/>
        <v>1500</v>
      </c>
      <c r="P12" s="243">
        <f t="shared" si="10"/>
        <v>2000</v>
      </c>
    </row>
    <row r="13" spans="2:17" x14ac:dyDescent="0.25">
      <c r="B13" s="288"/>
      <c r="C13" s="143"/>
    </row>
    <row r="14" spans="2:17" ht="125.25" customHeight="1" x14ac:dyDescent="0.25">
      <c r="B14" s="519" t="s">
        <v>23</v>
      </c>
      <c r="C14" s="519"/>
      <c r="D14" s="519"/>
      <c r="E14" s="519"/>
      <c r="F14" s="519"/>
      <c r="G14" s="519"/>
      <c r="H14" s="519"/>
      <c r="I14" s="519"/>
      <c r="J14" s="519"/>
      <c r="K14" s="519"/>
      <c r="L14" s="519"/>
      <c r="M14" s="519"/>
      <c r="N14" s="519"/>
      <c r="O14" s="519"/>
      <c r="P14" s="519"/>
    </row>
  </sheetData>
  <mergeCells count="6">
    <mergeCell ref="B2:P2"/>
    <mergeCell ref="B14:P14"/>
    <mergeCell ref="B5:B6"/>
    <mergeCell ref="C4:D4"/>
    <mergeCell ref="E4:P4"/>
    <mergeCell ref="E5:P5"/>
  </mergeCells>
  <phoneticPr fontId="0" type="noConversion"/>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235"/>
  <sheetViews>
    <sheetView workbookViewId="0"/>
  </sheetViews>
  <sheetFormatPr baseColWidth="10" defaultRowHeight="15" x14ac:dyDescent="0.25"/>
  <cols>
    <col min="1" max="1" width="7.28515625" bestFit="1" customWidth="1"/>
    <col min="3" max="3" width="13.85546875" bestFit="1" customWidth="1"/>
    <col min="4" max="5" width="7" bestFit="1" customWidth="1"/>
    <col min="6" max="7" width="6" bestFit="1" customWidth="1"/>
    <col min="8" max="8" width="5.5703125" bestFit="1" customWidth="1"/>
    <col min="9" max="9" width="6.5703125" bestFit="1" customWidth="1"/>
    <col min="10" max="15" width="5.5703125" bestFit="1" customWidth="1"/>
    <col min="16" max="16" width="5.85546875" customWidth="1"/>
    <col min="17" max="17" width="5.140625" customWidth="1"/>
    <col min="18" max="18" width="5.5703125" customWidth="1"/>
    <col min="19" max="19" width="5" bestFit="1" customWidth="1"/>
    <col min="20" max="20" width="5.42578125" bestFit="1" customWidth="1"/>
    <col min="21" max="22" width="5.5703125" bestFit="1" customWidth="1"/>
    <col min="23" max="23" width="10.85546875" bestFit="1" customWidth="1"/>
  </cols>
  <sheetData>
    <row r="1" spans="1:25" ht="20.25" x14ac:dyDescent="0.3">
      <c r="A1" s="55"/>
      <c r="B1" s="118"/>
      <c r="C1" s="118"/>
      <c r="D1" s="118"/>
      <c r="E1" s="118"/>
      <c r="F1" s="118"/>
      <c r="G1" s="118"/>
      <c r="H1" s="118"/>
      <c r="I1" s="118"/>
      <c r="J1" s="118"/>
      <c r="K1" s="118"/>
      <c r="L1" s="118"/>
      <c r="M1" s="118"/>
      <c r="N1" s="118"/>
      <c r="O1" s="118"/>
      <c r="P1" s="118"/>
      <c r="Q1" s="118"/>
      <c r="R1" s="118"/>
      <c r="S1" s="118"/>
      <c r="T1" s="118"/>
      <c r="U1" s="118"/>
      <c r="V1" s="118"/>
      <c r="W1" s="118"/>
      <c r="X1" s="118"/>
      <c r="Y1" s="118"/>
    </row>
    <row r="2" spans="1:25" ht="20.25" x14ac:dyDescent="0.3">
      <c r="A2" s="55"/>
      <c r="B2" s="596" t="s">
        <v>131</v>
      </c>
      <c r="C2" s="596"/>
      <c r="D2" s="596"/>
      <c r="E2" s="596"/>
      <c r="F2" s="596"/>
      <c r="G2" s="596"/>
      <c r="H2" s="596"/>
      <c r="I2" s="596"/>
      <c r="J2" s="596"/>
      <c r="K2" s="596"/>
      <c r="L2" s="596"/>
      <c r="M2" s="596"/>
      <c r="N2" s="596"/>
      <c r="O2" s="596"/>
      <c r="P2" s="596"/>
      <c r="Q2" s="596"/>
      <c r="R2" s="596"/>
      <c r="S2" s="596"/>
      <c r="T2" s="596"/>
      <c r="U2" s="596"/>
      <c r="V2" s="596"/>
      <c r="W2" s="596"/>
      <c r="X2" s="55"/>
      <c r="Y2" s="55"/>
    </row>
    <row r="3" spans="1:25" x14ac:dyDescent="0.25">
      <c r="A3" s="55"/>
      <c r="B3" s="56"/>
      <c r="C3" s="58"/>
      <c r="D3" s="58"/>
      <c r="E3" s="58"/>
      <c r="F3" s="58"/>
      <c r="G3" s="58"/>
      <c r="H3" s="58"/>
      <c r="I3" s="58"/>
      <c r="J3" s="58"/>
      <c r="K3" s="58"/>
      <c r="L3" s="58"/>
      <c r="M3" s="58"/>
      <c r="N3" s="58"/>
      <c r="O3" s="58"/>
      <c r="P3" s="58"/>
      <c r="Q3" s="58"/>
      <c r="R3" s="58"/>
      <c r="S3" s="58"/>
      <c r="T3" s="58"/>
      <c r="U3" s="58"/>
      <c r="V3" s="58"/>
      <c r="W3" s="58"/>
      <c r="X3" s="56"/>
      <c r="Y3" s="56"/>
    </row>
    <row r="4" spans="1:25" ht="64.5" customHeight="1" x14ac:dyDescent="0.25">
      <c r="A4" s="55"/>
      <c r="B4" s="518" t="s">
        <v>24</v>
      </c>
      <c r="C4" s="518"/>
      <c r="D4" s="518"/>
      <c r="E4" s="518"/>
      <c r="F4" s="518"/>
      <c r="G4" s="518"/>
      <c r="H4" s="518"/>
      <c r="I4" s="518"/>
      <c r="J4" s="518"/>
      <c r="K4" s="518"/>
      <c r="L4" s="518"/>
      <c r="M4" s="518"/>
      <c r="N4" s="518"/>
      <c r="O4" s="518"/>
      <c r="P4" s="518"/>
      <c r="Q4" s="518"/>
      <c r="R4" s="518"/>
      <c r="S4" s="518"/>
      <c r="T4" s="518"/>
      <c r="U4" s="518"/>
      <c r="V4" s="518"/>
      <c r="W4" s="518"/>
      <c r="X4" s="56"/>
      <c r="Y4" s="56"/>
    </row>
    <row r="5" spans="1:25" x14ac:dyDescent="0.25">
      <c r="A5" s="55"/>
      <c r="B5" s="56"/>
      <c r="C5" s="58"/>
      <c r="D5" s="58"/>
      <c r="E5" s="58"/>
      <c r="F5" s="58"/>
      <c r="G5" s="58"/>
      <c r="H5" s="58"/>
      <c r="I5" s="58"/>
      <c r="J5" s="58"/>
      <c r="K5" s="58"/>
      <c r="L5" s="58"/>
      <c r="M5" s="58"/>
      <c r="N5" s="58"/>
      <c r="O5" s="58"/>
      <c r="P5" s="58"/>
      <c r="Q5" s="58"/>
      <c r="R5" s="58"/>
      <c r="S5" s="58"/>
      <c r="T5" s="58"/>
      <c r="U5" s="58"/>
      <c r="V5" s="58"/>
      <c r="W5" s="58"/>
      <c r="X5" s="56"/>
      <c r="Y5" s="56"/>
    </row>
    <row r="6" spans="1:25" ht="47.25" customHeight="1" x14ac:dyDescent="0.25">
      <c r="A6" s="55"/>
      <c r="B6" s="518" t="s">
        <v>130</v>
      </c>
      <c r="C6" s="518"/>
      <c r="D6" s="518"/>
      <c r="E6" s="518"/>
      <c r="F6" s="518"/>
      <c r="G6" s="518"/>
      <c r="H6" s="518"/>
      <c r="I6" s="518"/>
      <c r="J6" s="518"/>
      <c r="K6" s="518"/>
      <c r="L6" s="518"/>
      <c r="M6" s="518"/>
      <c r="N6" s="518"/>
      <c r="O6" s="518"/>
      <c r="P6" s="518"/>
      <c r="Q6" s="518"/>
      <c r="R6" s="518"/>
      <c r="S6" s="518"/>
      <c r="T6" s="518"/>
      <c r="U6" s="518"/>
      <c r="V6" s="518"/>
      <c r="W6" s="518"/>
      <c r="X6" s="56"/>
      <c r="Y6" s="56"/>
    </row>
    <row r="7" spans="1:25" ht="81.75" customHeight="1" x14ac:dyDescent="0.25">
      <c r="A7" s="55"/>
      <c r="B7" s="518" t="s">
        <v>312</v>
      </c>
      <c r="C7" s="518"/>
      <c r="D7" s="518"/>
      <c r="E7" s="518"/>
      <c r="F7" s="518"/>
      <c r="G7" s="518"/>
      <c r="H7" s="518"/>
      <c r="I7" s="518"/>
      <c r="J7" s="518"/>
      <c r="K7" s="518"/>
      <c r="L7" s="518"/>
      <c r="M7" s="518"/>
      <c r="N7" s="518"/>
      <c r="O7" s="518"/>
      <c r="P7" s="518"/>
      <c r="Q7" s="518"/>
      <c r="R7" s="518"/>
      <c r="S7" s="518"/>
      <c r="T7" s="518"/>
      <c r="U7" s="518"/>
      <c r="V7" s="518"/>
      <c r="W7" s="518"/>
      <c r="X7" s="56"/>
      <c r="Y7" s="56"/>
    </row>
    <row r="8" spans="1:25" ht="143.25" customHeight="1" x14ac:dyDescent="0.25">
      <c r="A8" s="55"/>
      <c r="B8" s="518" t="s">
        <v>25</v>
      </c>
      <c r="C8" s="518"/>
      <c r="D8" s="518"/>
      <c r="E8" s="518"/>
      <c r="F8" s="518"/>
      <c r="G8" s="518"/>
      <c r="H8" s="518"/>
      <c r="I8" s="518"/>
      <c r="J8" s="518"/>
      <c r="K8" s="518"/>
      <c r="L8" s="518"/>
      <c r="M8" s="518"/>
      <c r="N8" s="518"/>
      <c r="O8" s="518"/>
      <c r="P8" s="518"/>
      <c r="Q8" s="518"/>
      <c r="R8" s="518"/>
      <c r="S8" s="518"/>
      <c r="T8" s="518"/>
      <c r="U8" s="518"/>
      <c r="V8" s="518"/>
      <c r="W8" s="518"/>
      <c r="X8" s="56"/>
      <c r="Y8" s="56"/>
    </row>
    <row r="9" spans="1:25" ht="81" customHeight="1" x14ac:dyDescent="0.25">
      <c r="A9" s="55"/>
      <c r="B9" s="518" t="s">
        <v>214</v>
      </c>
      <c r="C9" s="518"/>
      <c r="D9" s="518"/>
      <c r="E9" s="518"/>
      <c r="F9" s="518"/>
      <c r="G9" s="518"/>
      <c r="H9" s="518"/>
      <c r="I9" s="518"/>
      <c r="J9" s="518"/>
      <c r="K9" s="518"/>
      <c r="L9" s="518"/>
      <c r="M9" s="518"/>
      <c r="N9" s="518"/>
      <c r="O9" s="518"/>
      <c r="P9" s="518"/>
      <c r="Q9" s="518"/>
      <c r="R9" s="518"/>
      <c r="S9" s="518"/>
      <c r="T9" s="518"/>
      <c r="U9" s="518"/>
      <c r="V9" s="518"/>
      <c r="W9" s="518"/>
      <c r="X9" s="56"/>
      <c r="Y9" s="56"/>
    </row>
    <row r="10" spans="1:25" ht="61.5" customHeight="1" x14ac:dyDescent="0.25">
      <c r="A10" s="55"/>
      <c r="B10" s="518" t="s">
        <v>26</v>
      </c>
      <c r="C10" s="518"/>
      <c r="D10" s="518"/>
      <c r="E10" s="518"/>
      <c r="F10" s="518"/>
      <c r="G10" s="518"/>
      <c r="H10" s="518"/>
      <c r="I10" s="518"/>
      <c r="J10" s="518"/>
      <c r="K10" s="518"/>
      <c r="L10" s="518"/>
      <c r="M10" s="518"/>
      <c r="N10" s="518"/>
      <c r="O10" s="518"/>
      <c r="P10" s="518"/>
      <c r="Q10" s="518"/>
      <c r="R10" s="518"/>
      <c r="S10" s="518"/>
      <c r="T10" s="518"/>
      <c r="U10" s="518"/>
      <c r="V10" s="518"/>
      <c r="W10" s="518"/>
      <c r="X10" s="55"/>
      <c r="Y10" s="55"/>
    </row>
    <row r="11" spans="1:25" x14ac:dyDescent="0.25">
      <c r="A11" s="55"/>
      <c r="B11" s="51"/>
      <c r="C11" s="191"/>
      <c r="D11" s="191"/>
      <c r="E11" s="191"/>
      <c r="F11" s="191"/>
      <c r="G11" s="191"/>
      <c r="H11" s="191"/>
      <c r="I11" s="191"/>
      <c r="J11" s="191"/>
      <c r="K11" s="191"/>
      <c r="L11" s="191"/>
      <c r="M11" s="191"/>
      <c r="N11" s="191"/>
      <c r="O11" s="191"/>
      <c r="P11" s="191"/>
      <c r="Q11" s="191"/>
      <c r="R11" s="191"/>
      <c r="S11" s="191"/>
      <c r="T11" s="191"/>
      <c r="U11" s="191"/>
      <c r="V11" s="191"/>
      <c r="W11" s="191"/>
      <c r="X11" s="55"/>
      <c r="Y11" s="55"/>
    </row>
    <row r="12" spans="1:25" ht="18" x14ac:dyDescent="0.25">
      <c r="A12" s="55"/>
      <c r="B12" s="51"/>
      <c r="C12" s="595" t="s">
        <v>173</v>
      </c>
      <c r="D12" s="595"/>
      <c r="E12" s="595"/>
      <c r="F12" s="595"/>
      <c r="G12" s="595"/>
      <c r="H12" s="595"/>
      <c r="I12" s="595"/>
      <c r="J12" s="595"/>
      <c r="K12" s="595"/>
      <c r="L12" s="595"/>
      <c r="M12" s="191"/>
      <c r="N12" s="191"/>
      <c r="O12" s="191"/>
      <c r="P12" s="191"/>
      <c r="Q12" s="191"/>
      <c r="R12" s="191"/>
      <c r="S12" s="191"/>
      <c r="T12" s="191"/>
      <c r="U12" s="191"/>
      <c r="V12" s="191"/>
      <c r="W12" s="191"/>
      <c r="X12" s="55"/>
      <c r="Y12" s="55"/>
    </row>
    <row r="13" spans="1:25" x14ac:dyDescent="0.25">
      <c r="A13" s="55"/>
      <c r="B13" s="51"/>
      <c r="C13" s="191"/>
      <c r="D13" s="191"/>
      <c r="E13" s="191"/>
      <c r="F13" s="191"/>
      <c r="G13" s="191"/>
      <c r="H13" s="191"/>
      <c r="I13" s="191"/>
      <c r="J13" s="191"/>
      <c r="K13" s="191"/>
      <c r="L13" s="191"/>
      <c r="M13" s="191"/>
      <c r="N13" s="191"/>
      <c r="O13" s="191"/>
      <c r="P13" s="191"/>
      <c r="Q13" s="191"/>
      <c r="R13" s="191"/>
      <c r="S13" s="191"/>
      <c r="T13" s="191"/>
      <c r="U13" s="191"/>
      <c r="V13" s="191"/>
      <c r="W13" s="191"/>
      <c r="X13" s="55"/>
      <c r="Y13" s="55"/>
    </row>
    <row r="14" spans="1:25" ht="15.75" x14ac:dyDescent="0.25">
      <c r="A14" s="55"/>
      <c r="B14" s="51"/>
      <c r="C14" s="597" t="s">
        <v>133</v>
      </c>
      <c r="D14" s="597"/>
      <c r="E14" s="597"/>
      <c r="F14" s="597"/>
      <c r="G14" s="597"/>
      <c r="H14" s="597"/>
      <c r="I14" s="597"/>
      <c r="J14" s="597"/>
      <c r="K14" s="597"/>
      <c r="L14" s="597"/>
      <c r="M14" s="597"/>
      <c r="N14" s="597"/>
      <c r="O14" s="597"/>
      <c r="P14" s="597"/>
      <c r="Q14" s="597"/>
      <c r="R14" s="597"/>
      <c r="S14" s="597"/>
      <c r="T14" s="597"/>
      <c r="U14" s="597"/>
      <c r="V14" s="597"/>
      <c r="W14" s="191"/>
      <c r="X14" s="55"/>
      <c r="Y14" s="55"/>
    </row>
    <row r="15" spans="1:25" ht="15" customHeight="1" x14ac:dyDescent="0.25">
      <c r="A15" s="55"/>
      <c r="B15" s="51"/>
      <c r="C15" s="191" t="s">
        <v>134</v>
      </c>
      <c r="D15" s="518" t="s">
        <v>240</v>
      </c>
      <c r="E15" s="518"/>
      <c r="F15" s="518"/>
      <c r="G15" s="518"/>
      <c r="H15" s="518"/>
      <c r="I15" s="518"/>
      <c r="J15" s="518"/>
      <c r="K15" s="518"/>
      <c r="L15" s="518"/>
      <c r="M15" s="518"/>
      <c r="N15" s="518"/>
      <c r="O15" s="518"/>
      <c r="P15" s="518"/>
      <c r="Q15" s="518"/>
      <c r="R15" s="518"/>
      <c r="S15" s="518"/>
      <c r="T15" s="518"/>
      <c r="U15" s="518"/>
      <c r="V15" s="518"/>
      <c r="W15" s="518"/>
      <c r="X15" s="55"/>
      <c r="Y15" s="55"/>
    </row>
    <row r="16" spans="1:25" ht="15" customHeight="1" x14ac:dyDescent="0.25">
      <c r="A16" s="55"/>
      <c r="B16" s="51"/>
      <c r="C16" s="191" t="s">
        <v>135</v>
      </c>
      <c r="D16" s="518" t="s">
        <v>241</v>
      </c>
      <c r="E16" s="518"/>
      <c r="F16" s="518"/>
      <c r="G16" s="518"/>
      <c r="H16" s="518"/>
      <c r="I16" s="518"/>
      <c r="J16" s="518"/>
      <c r="K16" s="518"/>
      <c r="L16" s="518"/>
      <c r="M16" s="518"/>
      <c r="N16" s="518"/>
      <c r="O16" s="518"/>
      <c r="P16" s="518"/>
      <c r="Q16" s="518"/>
      <c r="R16" s="518"/>
      <c r="S16" s="518"/>
      <c r="T16" s="518"/>
      <c r="U16" s="518"/>
      <c r="V16" s="518"/>
      <c r="W16" s="518"/>
      <c r="X16" s="55"/>
      <c r="Y16" s="55"/>
    </row>
    <row r="17" spans="1:25" ht="15" customHeight="1" x14ac:dyDescent="0.25">
      <c r="A17" s="55"/>
      <c r="B17" s="51"/>
      <c r="C17" s="191" t="s">
        <v>136</v>
      </c>
      <c r="D17" s="518" t="s">
        <v>27</v>
      </c>
      <c r="E17" s="518"/>
      <c r="F17" s="518"/>
      <c r="G17" s="518"/>
      <c r="H17" s="518"/>
      <c r="I17" s="518"/>
      <c r="J17" s="518"/>
      <c r="K17" s="518"/>
      <c r="L17" s="518"/>
      <c r="M17" s="518"/>
      <c r="N17" s="518"/>
      <c r="O17" s="518"/>
      <c r="P17" s="518"/>
      <c r="Q17" s="518"/>
      <c r="R17" s="518"/>
      <c r="S17" s="518"/>
      <c r="T17" s="518"/>
      <c r="U17" s="518"/>
      <c r="V17" s="518"/>
      <c r="W17" s="518"/>
      <c r="X17" s="55"/>
      <c r="Y17" s="55"/>
    </row>
    <row r="18" spans="1:25" ht="15.75" x14ac:dyDescent="0.25">
      <c r="A18" s="55"/>
      <c r="B18" s="51"/>
      <c r="C18" s="597" t="s">
        <v>132</v>
      </c>
      <c r="D18" s="597"/>
      <c r="E18" s="597"/>
      <c r="F18" s="597"/>
      <c r="G18" s="597"/>
      <c r="H18" s="597"/>
      <c r="I18" s="597"/>
      <c r="J18" s="597"/>
      <c r="K18" s="597"/>
      <c r="L18" s="597"/>
      <c r="M18" s="597"/>
      <c r="N18" s="597"/>
      <c r="O18" s="597"/>
      <c r="P18" s="597"/>
      <c r="Q18" s="597"/>
      <c r="R18" s="597"/>
      <c r="S18" s="597"/>
      <c r="T18" s="597"/>
      <c r="U18" s="597"/>
      <c r="V18" s="597"/>
      <c r="W18" s="191"/>
      <c r="X18" s="55"/>
      <c r="Y18" s="55"/>
    </row>
    <row r="19" spans="1:25" x14ac:dyDescent="0.25">
      <c r="A19" s="55"/>
      <c r="B19" s="51"/>
      <c r="C19" s="191" t="s">
        <v>137</v>
      </c>
      <c r="D19" s="518" t="s">
        <v>28</v>
      </c>
      <c r="E19" s="518"/>
      <c r="F19" s="518"/>
      <c r="G19" s="518"/>
      <c r="H19" s="518"/>
      <c r="I19" s="518"/>
      <c r="J19" s="518"/>
      <c r="K19" s="518"/>
      <c r="L19" s="518"/>
      <c r="M19" s="518"/>
      <c r="N19" s="518"/>
      <c r="O19" s="518"/>
      <c r="P19" s="518"/>
      <c r="Q19" s="518"/>
      <c r="R19" s="518"/>
      <c r="S19" s="518"/>
      <c r="T19" s="191"/>
      <c r="U19" s="191"/>
      <c r="V19" s="191"/>
      <c r="W19" s="191"/>
      <c r="X19" s="55"/>
      <c r="Y19" s="55"/>
    </row>
    <row r="20" spans="1:25" x14ac:dyDescent="0.25">
      <c r="A20" s="55"/>
      <c r="B20" s="51"/>
      <c r="C20" s="191" t="s">
        <v>138</v>
      </c>
      <c r="D20" s="518" t="s">
        <v>178</v>
      </c>
      <c r="E20" s="518"/>
      <c r="F20" s="518"/>
      <c r="G20" s="518"/>
      <c r="H20" s="518"/>
      <c r="I20" s="518"/>
      <c r="J20" s="518"/>
      <c r="K20" s="518"/>
      <c r="L20" s="518"/>
      <c r="M20" s="518"/>
      <c r="N20" s="518"/>
      <c r="O20" s="518"/>
      <c r="P20" s="518"/>
      <c r="Q20" s="518"/>
      <c r="R20" s="518"/>
      <c r="S20" s="518"/>
      <c r="T20" s="191"/>
      <c r="U20" s="191"/>
      <c r="V20" s="191"/>
      <c r="W20" s="191"/>
      <c r="X20" s="55"/>
      <c r="Y20" s="55"/>
    </row>
    <row r="21" spans="1:25" x14ac:dyDescent="0.25">
      <c r="A21" s="55"/>
      <c r="B21" s="51"/>
      <c r="C21" s="191" t="s">
        <v>139</v>
      </c>
      <c r="D21" s="518" t="s">
        <v>179</v>
      </c>
      <c r="E21" s="518"/>
      <c r="F21" s="518"/>
      <c r="G21" s="518"/>
      <c r="H21" s="518"/>
      <c r="I21" s="518"/>
      <c r="J21" s="518"/>
      <c r="K21" s="518"/>
      <c r="L21" s="518"/>
      <c r="M21" s="518"/>
      <c r="N21" s="518"/>
      <c r="O21" s="518"/>
      <c r="P21" s="518"/>
      <c r="Q21" s="518"/>
      <c r="R21" s="518"/>
      <c r="S21" s="518"/>
      <c r="T21" s="191"/>
      <c r="U21" s="191"/>
      <c r="V21" s="191"/>
      <c r="W21" s="191"/>
      <c r="X21" s="55"/>
      <c r="Y21" s="55"/>
    </row>
    <row r="22" spans="1:25" x14ac:dyDescent="0.25">
      <c r="A22" s="55"/>
      <c r="B22" s="51"/>
      <c r="C22" s="191" t="s">
        <v>140</v>
      </c>
      <c r="D22" s="518" t="s">
        <v>180</v>
      </c>
      <c r="E22" s="518"/>
      <c r="F22" s="518"/>
      <c r="G22" s="518"/>
      <c r="H22" s="518"/>
      <c r="I22" s="518"/>
      <c r="J22" s="518"/>
      <c r="K22" s="518"/>
      <c r="L22" s="518"/>
      <c r="M22" s="518"/>
      <c r="N22" s="518"/>
      <c r="O22" s="518"/>
      <c r="P22" s="518"/>
      <c r="Q22" s="518"/>
      <c r="R22" s="518"/>
      <c r="S22" s="518"/>
      <c r="T22" s="191"/>
      <c r="U22" s="191"/>
      <c r="V22" s="191"/>
      <c r="W22" s="191"/>
      <c r="X22" s="55"/>
      <c r="Y22" s="55"/>
    </row>
    <row r="23" spans="1:25" x14ac:dyDescent="0.25">
      <c r="A23" s="55"/>
      <c r="B23" s="51"/>
      <c r="C23" s="191" t="s">
        <v>141</v>
      </c>
      <c r="D23" s="518" t="s">
        <v>181</v>
      </c>
      <c r="E23" s="518"/>
      <c r="F23" s="518"/>
      <c r="G23" s="518"/>
      <c r="H23" s="518"/>
      <c r="I23" s="518"/>
      <c r="J23" s="518"/>
      <c r="K23" s="518"/>
      <c r="L23" s="518"/>
      <c r="M23" s="518"/>
      <c r="N23" s="518"/>
      <c r="O23" s="518"/>
      <c r="P23" s="518"/>
      <c r="Q23" s="518"/>
      <c r="R23" s="518"/>
      <c r="S23" s="518"/>
      <c r="T23" s="191"/>
      <c r="U23" s="191"/>
      <c r="V23" s="191"/>
      <c r="W23" s="191"/>
      <c r="X23" s="55"/>
      <c r="Y23" s="55"/>
    </row>
    <row r="24" spans="1:25" x14ac:dyDescent="0.25">
      <c r="A24" s="55"/>
      <c r="B24" s="51"/>
      <c r="C24" s="191" t="s">
        <v>142</v>
      </c>
      <c r="D24" s="518" t="s">
        <v>182</v>
      </c>
      <c r="E24" s="518"/>
      <c r="F24" s="518"/>
      <c r="G24" s="518"/>
      <c r="H24" s="518"/>
      <c r="I24" s="518"/>
      <c r="J24" s="518"/>
      <c r="K24" s="518"/>
      <c r="L24" s="518"/>
      <c r="M24" s="518"/>
      <c r="N24" s="518"/>
      <c r="O24" s="518"/>
      <c r="P24" s="518"/>
      <c r="Q24" s="518"/>
      <c r="R24" s="518"/>
      <c r="S24" s="518"/>
      <c r="T24" s="191"/>
      <c r="U24" s="191"/>
      <c r="V24" s="191"/>
      <c r="W24" s="191"/>
      <c r="X24" s="55"/>
      <c r="Y24" s="55"/>
    </row>
    <row r="25" spans="1:25" x14ac:dyDescent="0.25">
      <c r="A25" s="55"/>
      <c r="B25" s="51"/>
      <c r="C25" s="191" t="s">
        <v>143</v>
      </c>
      <c r="D25" s="518" t="s">
        <v>29</v>
      </c>
      <c r="E25" s="518"/>
      <c r="F25" s="518"/>
      <c r="G25" s="518"/>
      <c r="H25" s="518"/>
      <c r="I25" s="518"/>
      <c r="J25" s="518"/>
      <c r="K25" s="518"/>
      <c r="L25" s="518"/>
      <c r="M25" s="518"/>
      <c r="N25" s="518"/>
      <c r="O25" s="518"/>
      <c r="P25" s="518"/>
      <c r="Q25" s="518"/>
      <c r="R25" s="518"/>
      <c r="S25" s="518"/>
      <c r="T25" s="191"/>
      <c r="U25" s="191"/>
      <c r="V25" s="191"/>
      <c r="W25" s="191"/>
      <c r="X25" s="55"/>
      <c r="Y25" s="55"/>
    </row>
    <row r="26" spans="1:25" x14ac:dyDescent="0.25">
      <c r="A26" s="55"/>
      <c r="B26" s="51"/>
      <c r="C26" s="191" t="s">
        <v>144</v>
      </c>
      <c r="D26" s="518" t="s">
        <v>183</v>
      </c>
      <c r="E26" s="518"/>
      <c r="F26" s="518"/>
      <c r="G26" s="518"/>
      <c r="H26" s="518"/>
      <c r="I26" s="518"/>
      <c r="J26" s="518"/>
      <c r="K26" s="518"/>
      <c r="L26" s="518"/>
      <c r="M26" s="518"/>
      <c r="N26" s="518"/>
      <c r="O26" s="518"/>
      <c r="P26" s="518"/>
      <c r="Q26" s="518"/>
      <c r="R26" s="518"/>
      <c r="S26" s="518"/>
      <c r="T26" s="191"/>
      <c r="U26" s="191"/>
      <c r="V26" s="191"/>
      <c r="W26" s="191"/>
      <c r="X26" s="55"/>
      <c r="Y26" s="55"/>
    </row>
    <row r="27" spans="1:25" x14ac:dyDescent="0.25">
      <c r="A27" s="55"/>
      <c r="B27" s="51"/>
      <c r="C27" s="191" t="s">
        <v>145</v>
      </c>
      <c r="D27" s="518" t="s">
        <v>184</v>
      </c>
      <c r="E27" s="518"/>
      <c r="F27" s="518"/>
      <c r="G27" s="518"/>
      <c r="H27" s="518"/>
      <c r="I27" s="518"/>
      <c r="J27" s="518"/>
      <c r="K27" s="518"/>
      <c r="L27" s="518"/>
      <c r="M27" s="518"/>
      <c r="N27" s="518"/>
      <c r="O27" s="518"/>
      <c r="P27" s="518"/>
      <c r="Q27" s="518"/>
      <c r="R27" s="518"/>
      <c r="S27" s="518"/>
      <c r="T27" s="191"/>
      <c r="U27" s="191"/>
      <c r="V27" s="191"/>
      <c r="W27" s="191"/>
      <c r="X27" s="55"/>
      <c r="Y27" s="55"/>
    </row>
    <row r="28" spans="1:25" x14ac:dyDescent="0.25">
      <c r="C28" s="328" t="s">
        <v>147</v>
      </c>
      <c r="D28" s="518" t="s">
        <v>185</v>
      </c>
      <c r="E28" s="518"/>
      <c r="F28" s="518"/>
      <c r="G28" s="518"/>
      <c r="H28" s="518"/>
      <c r="I28" s="518"/>
      <c r="J28" s="518"/>
      <c r="K28" s="518"/>
      <c r="L28" s="518"/>
      <c r="M28" s="518"/>
      <c r="N28" s="518"/>
      <c r="O28" s="518"/>
      <c r="P28" s="518"/>
      <c r="Q28" s="518"/>
      <c r="R28" s="518"/>
      <c r="S28" s="518"/>
      <c r="Y28" s="56"/>
    </row>
    <row r="29" spans="1:25" x14ac:dyDescent="0.25">
      <c r="C29" s="328" t="s">
        <v>146</v>
      </c>
      <c r="D29" s="518" t="s">
        <v>186</v>
      </c>
      <c r="E29" s="518"/>
      <c r="F29" s="518"/>
      <c r="G29" s="518"/>
      <c r="H29" s="518"/>
      <c r="I29" s="518"/>
      <c r="J29" s="518"/>
      <c r="K29" s="518"/>
      <c r="L29" s="518"/>
      <c r="M29" s="518"/>
      <c r="N29" s="518"/>
      <c r="O29" s="518"/>
      <c r="P29" s="518"/>
      <c r="Q29" s="518"/>
      <c r="R29" s="518"/>
      <c r="S29" s="518"/>
      <c r="Y29" s="56"/>
    </row>
    <row r="30" spans="1:25" x14ac:dyDescent="0.25">
      <c r="C30" s="328" t="s">
        <v>148</v>
      </c>
      <c r="D30" s="518" t="s">
        <v>187</v>
      </c>
      <c r="E30" s="518"/>
      <c r="F30" s="518"/>
      <c r="G30" s="518"/>
      <c r="H30" s="518"/>
      <c r="I30" s="518"/>
      <c r="J30" s="518"/>
      <c r="K30" s="518"/>
      <c r="L30" s="518"/>
      <c r="M30" s="518"/>
      <c r="N30" s="518"/>
      <c r="O30" s="518"/>
      <c r="P30" s="518"/>
      <c r="Q30" s="518"/>
      <c r="R30" s="518"/>
      <c r="S30" s="518"/>
      <c r="Y30" s="56"/>
    </row>
    <row r="31" spans="1:25" x14ac:dyDescent="0.25">
      <c r="C31" s="328" t="s">
        <v>149</v>
      </c>
      <c r="D31" s="518" t="s">
        <v>29</v>
      </c>
      <c r="E31" s="518"/>
      <c r="F31" s="518"/>
      <c r="G31" s="518"/>
      <c r="H31" s="518"/>
      <c r="I31" s="518"/>
      <c r="J31" s="518"/>
      <c r="K31" s="518"/>
      <c r="L31" s="518"/>
      <c r="M31" s="518"/>
      <c r="N31" s="518"/>
      <c r="O31" s="518"/>
      <c r="P31" s="518"/>
      <c r="Q31" s="518"/>
      <c r="R31" s="518"/>
      <c r="S31" s="518"/>
      <c r="Y31" s="56"/>
    </row>
    <row r="32" spans="1:25" x14ac:dyDescent="0.25">
      <c r="C32" s="328" t="s">
        <v>150</v>
      </c>
      <c r="D32" s="518" t="s">
        <v>183</v>
      </c>
      <c r="E32" s="518"/>
      <c r="F32" s="518"/>
      <c r="G32" s="518"/>
      <c r="H32" s="518"/>
      <c r="I32" s="518"/>
      <c r="J32" s="518"/>
      <c r="K32" s="518"/>
      <c r="L32" s="518"/>
      <c r="M32" s="518"/>
      <c r="N32" s="518"/>
      <c r="O32" s="518"/>
      <c r="P32" s="518"/>
      <c r="Q32" s="518"/>
      <c r="R32" s="518"/>
      <c r="S32" s="518"/>
      <c r="Y32" s="56"/>
    </row>
    <row r="33" spans="3:25" x14ac:dyDescent="0.25">
      <c r="C33" s="328" t="s">
        <v>151</v>
      </c>
      <c r="D33" s="518" t="s">
        <v>189</v>
      </c>
      <c r="E33" s="518"/>
      <c r="F33" s="518"/>
      <c r="G33" s="518"/>
      <c r="H33" s="518"/>
      <c r="I33" s="518"/>
      <c r="J33" s="518"/>
      <c r="K33" s="518"/>
      <c r="L33" s="518"/>
      <c r="M33" s="518"/>
      <c r="N33" s="518"/>
      <c r="O33" s="518"/>
      <c r="P33" s="518"/>
      <c r="Q33" s="518"/>
      <c r="R33" s="518"/>
      <c r="S33" s="518"/>
      <c r="Y33" s="56"/>
    </row>
    <row r="34" spans="3:25" x14ac:dyDescent="0.25">
      <c r="C34" s="328" t="s">
        <v>152</v>
      </c>
      <c r="D34" s="518" t="s">
        <v>244</v>
      </c>
      <c r="E34" s="518"/>
      <c r="F34" s="518"/>
      <c r="G34" s="518"/>
      <c r="H34" s="518"/>
      <c r="I34" s="518"/>
      <c r="J34" s="518"/>
      <c r="K34" s="518"/>
      <c r="L34" s="518"/>
      <c r="M34" s="518"/>
      <c r="N34" s="518"/>
      <c r="O34" s="518"/>
      <c r="P34" s="518"/>
      <c r="Q34" s="518"/>
      <c r="R34" s="518"/>
      <c r="S34" s="518"/>
      <c r="Y34" s="55"/>
    </row>
    <row r="35" spans="3:25" x14ac:dyDescent="0.25">
      <c r="C35" s="328" t="s">
        <v>153</v>
      </c>
      <c r="D35" s="518" t="s">
        <v>181</v>
      </c>
      <c r="E35" s="518"/>
      <c r="F35" s="518"/>
      <c r="G35" s="518"/>
      <c r="H35" s="518"/>
      <c r="I35" s="518"/>
      <c r="J35" s="518"/>
      <c r="K35" s="518"/>
      <c r="L35" s="518"/>
      <c r="M35" s="518"/>
      <c r="N35" s="518"/>
      <c r="O35" s="518"/>
      <c r="P35" s="518"/>
      <c r="Q35" s="518"/>
      <c r="R35" s="518"/>
      <c r="S35" s="518"/>
      <c r="Y35" s="55"/>
    </row>
    <row r="36" spans="3:25" x14ac:dyDescent="0.25">
      <c r="C36" s="328" t="s">
        <v>154</v>
      </c>
      <c r="D36" s="518" t="s">
        <v>192</v>
      </c>
      <c r="E36" s="518"/>
      <c r="F36" s="518"/>
      <c r="G36" s="518"/>
      <c r="H36" s="518"/>
      <c r="I36" s="518"/>
      <c r="J36" s="518"/>
      <c r="K36" s="518"/>
      <c r="L36" s="518"/>
      <c r="M36" s="518"/>
      <c r="N36" s="518"/>
      <c r="O36" s="518"/>
      <c r="P36" s="518"/>
      <c r="Q36" s="518"/>
      <c r="R36" s="518"/>
      <c r="S36" s="518"/>
      <c r="Y36" s="55"/>
    </row>
    <row r="37" spans="3:25" x14ac:dyDescent="0.25">
      <c r="C37" s="328" t="s">
        <v>155</v>
      </c>
      <c r="D37" s="518" t="s">
        <v>174</v>
      </c>
      <c r="E37" s="518"/>
      <c r="F37" s="518"/>
      <c r="G37" s="518"/>
      <c r="H37" s="518"/>
      <c r="I37" s="518"/>
      <c r="J37" s="518"/>
      <c r="K37" s="518"/>
      <c r="L37" s="518"/>
      <c r="M37" s="518"/>
      <c r="N37" s="518"/>
      <c r="O37" s="518"/>
      <c r="P37" s="518"/>
      <c r="Q37" s="518"/>
      <c r="R37" s="518"/>
      <c r="S37" s="518"/>
      <c r="Y37" s="55"/>
    </row>
    <row r="38" spans="3:25" x14ac:dyDescent="0.25">
      <c r="C38" s="328" t="s">
        <v>156</v>
      </c>
      <c r="D38" s="518" t="s">
        <v>188</v>
      </c>
      <c r="E38" s="518"/>
      <c r="F38" s="518"/>
      <c r="G38" s="518"/>
      <c r="H38" s="518"/>
      <c r="I38" s="518"/>
      <c r="J38" s="518"/>
      <c r="K38" s="518"/>
      <c r="L38" s="518"/>
      <c r="M38" s="518"/>
      <c r="N38" s="518"/>
      <c r="O38" s="518"/>
      <c r="P38" s="518"/>
      <c r="Q38" s="518"/>
      <c r="R38" s="518"/>
      <c r="S38" s="518"/>
      <c r="Y38" s="55"/>
    </row>
    <row r="39" spans="3:25" x14ac:dyDescent="0.25">
      <c r="C39" s="328" t="s">
        <v>157</v>
      </c>
      <c r="D39" s="518" t="s">
        <v>190</v>
      </c>
      <c r="E39" s="518"/>
      <c r="F39" s="518"/>
      <c r="G39" s="518"/>
      <c r="H39" s="518"/>
      <c r="I39" s="518"/>
      <c r="J39" s="518"/>
      <c r="K39" s="518"/>
      <c r="L39" s="518"/>
      <c r="M39" s="518"/>
      <c r="N39" s="518"/>
      <c r="O39" s="518"/>
      <c r="P39" s="518"/>
      <c r="Q39" s="518"/>
      <c r="R39" s="518"/>
      <c r="S39" s="518"/>
      <c r="Y39" s="55"/>
    </row>
    <row r="40" spans="3:25" x14ac:dyDescent="0.25">
      <c r="C40" s="328" t="s">
        <v>158</v>
      </c>
      <c r="D40" s="518" t="s">
        <v>243</v>
      </c>
      <c r="E40" s="518"/>
      <c r="F40" s="518"/>
      <c r="G40" s="518"/>
      <c r="H40" s="518"/>
      <c r="I40" s="518"/>
      <c r="J40" s="518"/>
      <c r="K40" s="518"/>
      <c r="L40" s="518"/>
      <c r="M40" s="518"/>
      <c r="N40" s="518"/>
      <c r="O40" s="518"/>
      <c r="P40" s="518"/>
      <c r="Q40" s="518"/>
      <c r="R40" s="518"/>
      <c r="S40" s="518"/>
      <c r="Y40" s="55"/>
    </row>
    <row r="41" spans="3:25" x14ac:dyDescent="0.25">
      <c r="C41" s="328" t="s">
        <v>159</v>
      </c>
      <c r="D41" s="518" t="s">
        <v>191</v>
      </c>
      <c r="E41" s="518"/>
      <c r="F41" s="518"/>
      <c r="G41" s="518"/>
      <c r="H41" s="518"/>
      <c r="I41" s="518"/>
      <c r="J41" s="518"/>
      <c r="K41" s="518"/>
      <c r="L41" s="518"/>
      <c r="M41" s="518"/>
      <c r="N41" s="518"/>
      <c r="O41" s="518"/>
      <c r="P41" s="518"/>
      <c r="Q41" s="518"/>
      <c r="R41" s="518"/>
      <c r="S41" s="518"/>
      <c r="Y41" s="55"/>
    </row>
    <row r="42" spans="3:25" x14ac:dyDescent="0.25">
      <c r="C42" s="328" t="s">
        <v>160</v>
      </c>
      <c r="D42" s="518" t="s">
        <v>193</v>
      </c>
      <c r="E42" s="518"/>
      <c r="F42" s="518"/>
      <c r="G42" s="518"/>
      <c r="H42" s="518"/>
      <c r="I42" s="518"/>
      <c r="J42" s="518"/>
      <c r="K42" s="518"/>
      <c r="L42" s="518"/>
      <c r="M42" s="518"/>
      <c r="N42" s="518"/>
      <c r="O42" s="518"/>
      <c r="P42" s="518"/>
      <c r="Q42" s="518"/>
      <c r="R42" s="518"/>
      <c r="S42" s="518"/>
      <c r="Y42" s="55"/>
    </row>
    <row r="43" spans="3:25" ht="15.75" x14ac:dyDescent="0.25">
      <c r="C43" s="597" t="s">
        <v>161</v>
      </c>
      <c r="D43" s="597"/>
      <c r="E43" s="597"/>
      <c r="F43" s="597"/>
      <c r="G43" s="597"/>
      <c r="H43" s="597"/>
      <c r="I43" s="597"/>
      <c r="J43" s="597"/>
      <c r="K43" s="597"/>
      <c r="L43" s="597"/>
      <c r="M43" s="597"/>
      <c r="N43" s="597"/>
      <c r="O43" s="597"/>
      <c r="P43" s="597"/>
      <c r="Q43" s="597"/>
      <c r="R43" s="597"/>
      <c r="S43" s="597"/>
      <c r="T43" s="597"/>
      <c r="U43" s="597"/>
      <c r="V43" s="597"/>
      <c r="Y43" s="55"/>
    </row>
    <row r="44" spans="3:25" x14ac:dyDescent="0.25">
      <c r="C44" s="328" t="s">
        <v>163</v>
      </c>
      <c r="D44" s="518" t="s">
        <v>194</v>
      </c>
      <c r="E44" s="518"/>
      <c r="F44" s="518"/>
      <c r="G44" s="518"/>
      <c r="H44" s="518"/>
      <c r="I44" s="518"/>
      <c r="J44" s="518"/>
      <c r="K44" s="518"/>
      <c r="L44" s="518"/>
      <c r="M44" s="518"/>
      <c r="N44" s="518"/>
      <c r="O44" s="518"/>
      <c r="P44" s="518"/>
      <c r="Q44" s="518"/>
      <c r="R44" s="518"/>
      <c r="S44" s="518"/>
      <c r="Y44" s="55"/>
    </row>
    <row r="45" spans="3:25" x14ac:dyDescent="0.25">
      <c r="C45" s="328" t="s">
        <v>162</v>
      </c>
      <c r="D45" s="518" t="s">
        <v>195</v>
      </c>
      <c r="E45" s="518"/>
      <c r="F45" s="518"/>
      <c r="G45" s="518"/>
      <c r="H45" s="518"/>
      <c r="I45" s="518"/>
      <c r="J45" s="518"/>
      <c r="K45" s="518"/>
      <c r="L45" s="518"/>
      <c r="M45" s="518"/>
      <c r="N45" s="518"/>
      <c r="O45" s="518"/>
      <c r="P45" s="518"/>
      <c r="Q45" s="518"/>
      <c r="R45" s="518"/>
      <c r="S45" s="518"/>
      <c r="Y45" s="55"/>
    </row>
    <row r="46" spans="3:25" x14ac:dyDescent="0.25">
      <c r="C46" s="328" t="s">
        <v>164</v>
      </c>
      <c r="D46" s="518" t="s">
        <v>196</v>
      </c>
      <c r="E46" s="518"/>
      <c r="F46" s="518"/>
      <c r="G46" s="518"/>
      <c r="H46" s="518"/>
      <c r="I46" s="518"/>
      <c r="J46" s="518"/>
      <c r="K46" s="518"/>
      <c r="L46" s="518"/>
      <c r="M46" s="518"/>
      <c r="N46" s="518"/>
      <c r="O46" s="518"/>
      <c r="P46" s="518"/>
      <c r="Q46" s="518"/>
      <c r="R46" s="518"/>
      <c r="S46" s="518"/>
      <c r="Y46" s="55"/>
    </row>
    <row r="47" spans="3:25" x14ac:dyDescent="0.25">
      <c r="C47" s="328" t="s">
        <v>165</v>
      </c>
      <c r="D47" s="518" t="s">
        <v>197</v>
      </c>
      <c r="E47" s="518"/>
      <c r="F47" s="518"/>
      <c r="G47" s="518"/>
      <c r="H47" s="518"/>
      <c r="I47" s="518"/>
      <c r="J47" s="518"/>
      <c r="K47" s="518"/>
      <c r="L47" s="518"/>
      <c r="M47" s="518"/>
      <c r="N47" s="518"/>
      <c r="O47" s="518"/>
      <c r="P47" s="518"/>
      <c r="Q47" s="518"/>
      <c r="R47" s="518"/>
      <c r="S47" s="518"/>
      <c r="Y47" s="55"/>
    </row>
    <row r="48" spans="3:25" x14ac:dyDescent="0.25">
      <c r="C48" s="328" t="s">
        <v>166</v>
      </c>
      <c r="D48" s="518" t="s">
        <v>198</v>
      </c>
      <c r="E48" s="518"/>
      <c r="F48" s="518"/>
      <c r="G48" s="518"/>
      <c r="H48" s="518"/>
      <c r="I48" s="518"/>
      <c r="J48" s="518"/>
      <c r="K48" s="518"/>
      <c r="L48" s="518"/>
      <c r="M48" s="518"/>
      <c r="N48" s="518"/>
      <c r="O48" s="518"/>
      <c r="P48" s="518"/>
      <c r="Q48" s="518"/>
      <c r="R48" s="518"/>
      <c r="S48" s="518"/>
      <c r="Y48" s="55"/>
    </row>
    <row r="49" spans="1:25" x14ac:dyDescent="0.25">
      <c r="C49" s="328" t="s">
        <v>167</v>
      </c>
      <c r="D49" s="518" t="s">
        <v>199</v>
      </c>
      <c r="E49" s="518"/>
      <c r="F49" s="518"/>
      <c r="G49" s="518"/>
      <c r="H49" s="518"/>
      <c r="I49" s="518"/>
      <c r="J49" s="518"/>
      <c r="K49" s="518"/>
      <c r="L49" s="518"/>
      <c r="M49" s="518"/>
      <c r="N49" s="518"/>
      <c r="O49" s="518"/>
      <c r="P49" s="518"/>
      <c r="Q49" s="518"/>
      <c r="R49" s="518"/>
      <c r="S49" s="518"/>
      <c r="Y49" s="55"/>
    </row>
    <row r="50" spans="1:25" x14ac:dyDescent="0.25">
      <c r="C50" s="328" t="s">
        <v>168</v>
      </c>
      <c r="D50" s="518" t="s">
        <v>200</v>
      </c>
      <c r="E50" s="518"/>
      <c r="F50" s="518"/>
      <c r="G50" s="518"/>
      <c r="H50" s="518"/>
      <c r="I50" s="518"/>
      <c r="J50" s="518"/>
      <c r="K50" s="518"/>
      <c r="L50" s="518"/>
      <c r="M50" s="518"/>
      <c r="N50" s="518"/>
      <c r="O50" s="518"/>
      <c r="P50" s="518"/>
      <c r="Q50" s="518"/>
      <c r="R50" s="518"/>
      <c r="S50" s="518"/>
      <c r="Y50" s="55"/>
    </row>
    <row r="51" spans="1:25" x14ac:dyDescent="0.25">
      <c r="C51" s="328" t="s">
        <v>169</v>
      </c>
      <c r="D51" s="518" t="s">
        <v>201</v>
      </c>
      <c r="E51" s="518"/>
      <c r="F51" s="518"/>
      <c r="G51" s="518"/>
      <c r="H51" s="518"/>
      <c r="I51" s="518"/>
      <c r="J51" s="518"/>
      <c r="K51" s="518"/>
      <c r="L51" s="518"/>
      <c r="M51" s="518"/>
      <c r="N51" s="518"/>
      <c r="O51" s="518"/>
      <c r="P51" s="518"/>
      <c r="Q51" s="518"/>
      <c r="R51" s="518"/>
      <c r="S51" s="518"/>
      <c r="Y51" s="55"/>
    </row>
    <row r="52" spans="1:25" x14ac:dyDescent="0.25">
      <c r="C52" s="328" t="s">
        <v>170</v>
      </c>
      <c r="D52" s="518" t="s">
        <v>202</v>
      </c>
      <c r="E52" s="518"/>
      <c r="F52" s="518"/>
      <c r="G52" s="518"/>
      <c r="H52" s="518"/>
      <c r="I52" s="518"/>
      <c r="J52" s="518"/>
      <c r="K52" s="518"/>
      <c r="L52" s="518"/>
      <c r="M52" s="518"/>
      <c r="N52" s="518"/>
      <c r="O52" s="518"/>
      <c r="P52" s="518"/>
      <c r="Q52" s="518"/>
      <c r="R52" s="518"/>
      <c r="S52" s="518"/>
      <c r="Y52" s="55"/>
    </row>
    <row r="53" spans="1:25" x14ac:dyDescent="0.25">
      <c r="C53" s="328" t="s">
        <v>171</v>
      </c>
      <c r="D53" s="518" t="s">
        <v>203</v>
      </c>
      <c r="E53" s="518"/>
      <c r="F53" s="518"/>
      <c r="G53" s="518"/>
      <c r="H53" s="518"/>
      <c r="I53" s="518"/>
      <c r="J53" s="518"/>
      <c r="K53" s="518"/>
      <c r="L53" s="518"/>
      <c r="M53" s="518"/>
      <c r="N53" s="518"/>
      <c r="O53" s="518"/>
      <c r="P53" s="518"/>
      <c r="Q53" s="518"/>
      <c r="R53" s="518"/>
      <c r="S53" s="518"/>
      <c r="Y53" s="55"/>
    </row>
    <row r="54" spans="1:25" x14ac:dyDescent="0.25">
      <c r="C54" s="328" t="s">
        <v>172</v>
      </c>
      <c r="D54" s="518" t="s">
        <v>204</v>
      </c>
      <c r="E54" s="518"/>
      <c r="F54" s="518"/>
      <c r="G54" s="518"/>
      <c r="H54" s="518"/>
      <c r="I54" s="518"/>
      <c r="J54" s="518"/>
      <c r="K54" s="518"/>
      <c r="L54" s="518"/>
      <c r="M54" s="518"/>
      <c r="N54" s="518"/>
      <c r="O54" s="518"/>
      <c r="P54" s="518"/>
      <c r="Q54" s="518"/>
      <c r="R54" s="518"/>
      <c r="S54" s="518"/>
      <c r="Y54" s="55"/>
    </row>
    <row r="55" spans="1:25" x14ac:dyDescent="0.25">
      <c r="Y55" s="55"/>
    </row>
    <row r="56" spans="1:25" ht="81.75" customHeight="1" x14ac:dyDescent="0.25">
      <c r="B56" s="518" t="s">
        <v>30</v>
      </c>
      <c r="C56" s="518"/>
      <c r="D56" s="518"/>
      <c r="E56" s="518"/>
      <c r="F56" s="518"/>
      <c r="G56" s="518"/>
      <c r="H56" s="518"/>
      <c r="I56" s="518"/>
      <c r="J56" s="518"/>
      <c r="K56" s="518"/>
      <c r="L56" s="518"/>
      <c r="M56" s="518"/>
      <c r="N56" s="518"/>
      <c r="O56" s="518"/>
      <c r="P56" s="518"/>
      <c r="Q56" s="518"/>
      <c r="R56" s="518"/>
      <c r="S56" s="518"/>
      <c r="T56" s="518"/>
      <c r="U56" s="518"/>
      <c r="V56" s="518"/>
      <c r="W56" s="518"/>
      <c r="Y56" s="55"/>
    </row>
    <row r="57" spans="1:25" ht="67.5" customHeight="1" x14ac:dyDescent="0.25">
      <c r="B57" s="518" t="s">
        <v>313</v>
      </c>
      <c r="C57" s="518"/>
      <c r="D57" s="518"/>
      <c r="E57" s="518"/>
      <c r="F57" s="518"/>
      <c r="G57" s="518"/>
      <c r="H57" s="518"/>
      <c r="I57" s="518"/>
      <c r="J57" s="518"/>
      <c r="K57" s="518"/>
      <c r="L57" s="518"/>
      <c r="M57" s="518"/>
      <c r="N57" s="518"/>
      <c r="O57" s="518"/>
      <c r="P57" s="518"/>
      <c r="Q57" s="518"/>
      <c r="R57" s="518"/>
      <c r="S57" s="518"/>
      <c r="T57" s="518"/>
      <c r="U57" s="518"/>
      <c r="V57" s="518"/>
      <c r="W57" s="518"/>
      <c r="Y57" s="55"/>
    </row>
    <row r="58" spans="1:25" ht="15.75" thickBot="1" x14ac:dyDescent="0.3">
      <c r="A58" s="55"/>
      <c r="B58" s="187"/>
      <c r="C58" s="187"/>
      <c r="D58" s="188"/>
      <c r="E58" s="188"/>
      <c r="F58" s="188"/>
      <c r="G58" s="188"/>
      <c r="H58" s="188"/>
      <c r="I58" s="56"/>
      <c r="J58" s="188"/>
      <c r="K58" s="188"/>
      <c r="L58" s="56"/>
      <c r="M58" s="188"/>
      <c r="N58" s="188"/>
      <c r="O58" s="188"/>
      <c r="P58" s="56"/>
      <c r="Q58" s="188"/>
      <c r="R58" s="188"/>
      <c r="S58" s="188"/>
      <c r="T58" s="56"/>
      <c r="U58" s="188"/>
      <c r="V58" s="188"/>
      <c r="W58" s="187"/>
      <c r="X58" s="56"/>
      <c r="Y58" s="55"/>
    </row>
    <row r="59" spans="1:25" ht="65.25" thickBot="1" x14ac:dyDescent="0.3">
      <c r="A59" s="356" t="s">
        <v>380</v>
      </c>
      <c r="B59" s="355" t="s">
        <v>501</v>
      </c>
      <c r="C59" s="358" t="s">
        <v>223</v>
      </c>
      <c r="D59" s="352" t="s">
        <v>408</v>
      </c>
      <c r="E59" s="353" t="s">
        <v>409</v>
      </c>
      <c r="F59" s="353" t="s">
        <v>410</v>
      </c>
      <c r="G59" s="353" t="s">
        <v>411</v>
      </c>
      <c r="H59" s="353" t="s">
        <v>412</v>
      </c>
      <c r="I59" s="353" t="s">
        <v>413</v>
      </c>
      <c r="J59" s="353" t="s">
        <v>414</v>
      </c>
      <c r="K59" s="353" t="s">
        <v>415</v>
      </c>
      <c r="L59" s="353" t="s">
        <v>416</v>
      </c>
      <c r="M59" s="353" t="s">
        <v>417</v>
      </c>
      <c r="N59" s="354" t="s">
        <v>418</v>
      </c>
      <c r="O59" s="354" t="s">
        <v>419</v>
      </c>
      <c r="P59" s="354" t="s">
        <v>420</v>
      </c>
      <c r="Q59" s="353" t="s">
        <v>421</v>
      </c>
      <c r="R59" s="354" t="s">
        <v>422</v>
      </c>
      <c r="S59" s="354" t="s">
        <v>423</v>
      </c>
      <c r="T59" s="354" t="s">
        <v>424</v>
      </c>
      <c r="U59" s="354" t="s">
        <v>425</v>
      </c>
      <c r="V59" s="354" t="s">
        <v>426</v>
      </c>
      <c r="W59" s="357" t="s">
        <v>502</v>
      </c>
      <c r="X59" s="56"/>
      <c r="Y59" s="55"/>
    </row>
    <row r="60" spans="1:25" x14ac:dyDescent="0.25">
      <c r="A60" s="588" t="s">
        <v>205</v>
      </c>
      <c r="B60" s="586" t="s">
        <v>429</v>
      </c>
      <c r="C60" s="290" t="s">
        <v>471</v>
      </c>
      <c r="D60" s="341"/>
      <c r="E60" s="342"/>
      <c r="F60" s="333">
        <v>169</v>
      </c>
      <c r="G60" s="333">
        <v>85</v>
      </c>
      <c r="H60" s="333">
        <v>82</v>
      </c>
      <c r="I60" s="343"/>
      <c r="J60" s="342"/>
      <c r="K60" s="342"/>
      <c r="L60" s="342"/>
      <c r="M60" s="342"/>
      <c r="N60" s="342"/>
      <c r="O60" s="342"/>
      <c r="P60" s="342"/>
      <c r="Q60" s="342"/>
      <c r="R60" s="342"/>
      <c r="S60" s="342"/>
      <c r="T60" s="342"/>
      <c r="U60" s="342"/>
      <c r="V60" s="333">
        <v>162</v>
      </c>
      <c r="W60" s="593">
        <f>SUM(D60:V60)+SUM(D61:V61)</f>
        <v>600</v>
      </c>
      <c r="X60" s="56"/>
      <c r="Y60" s="55"/>
    </row>
    <row r="61" spans="1:25" ht="15.75" thickBot="1" x14ac:dyDescent="0.3">
      <c r="A61" s="589"/>
      <c r="B61" s="587"/>
      <c r="C61" s="390" t="s">
        <v>209</v>
      </c>
      <c r="D61" s="391"/>
      <c r="E61" s="392"/>
      <c r="F61" s="393">
        <v>31</v>
      </c>
      <c r="G61" s="393">
        <v>15</v>
      </c>
      <c r="H61" s="393">
        <v>18</v>
      </c>
      <c r="I61" s="394"/>
      <c r="J61" s="392"/>
      <c r="K61" s="392"/>
      <c r="L61" s="392"/>
      <c r="M61" s="392"/>
      <c r="N61" s="392"/>
      <c r="O61" s="392"/>
      <c r="P61" s="392"/>
      <c r="Q61" s="392"/>
      <c r="R61" s="392"/>
      <c r="S61" s="392"/>
      <c r="T61" s="392"/>
      <c r="U61" s="392"/>
      <c r="V61" s="393">
        <v>38</v>
      </c>
      <c r="W61" s="594"/>
      <c r="X61" s="56"/>
      <c r="Y61" s="55"/>
    </row>
    <row r="62" spans="1:25" ht="16.5" thickTop="1" thickBot="1" x14ac:dyDescent="0.3">
      <c r="A62" s="381"/>
      <c r="B62" s="382"/>
      <c r="C62" s="383" t="s">
        <v>102</v>
      </c>
      <c r="D62" s="384"/>
      <c r="E62" s="385"/>
      <c r="F62" s="385">
        <f>SUM(F60:F61)</f>
        <v>200</v>
      </c>
      <c r="G62" s="385">
        <f>SUM(G60:G61)</f>
        <v>100</v>
      </c>
      <c r="H62" s="385">
        <f>SUM(H60:H61)</f>
        <v>100</v>
      </c>
      <c r="I62" s="386"/>
      <c r="J62" s="385"/>
      <c r="K62" s="385"/>
      <c r="L62" s="385"/>
      <c r="M62" s="385"/>
      <c r="N62" s="385"/>
      <c r="O62" s="385"/>
      <c r="P62" s="385"/>
      <c r="Q62" s="385"/>
      <c r="R62" s="385"/>
      <c r="S62" s="385"/>
      <c r="T62" s="385"/>
      <c r="U62" s="385"/>
      <c r="V62" s="385">
        <f>SUM(V60:V61)</f>
        <v>200</v>
      </c>
      <c r="W62" s="387"/>
      <c r="X62" s="56"/>
      <c r="Y62" s="55"/>
    </row>
    <row r="63" spans="1:25" x14ac:dyDescent="0.25">
      <c r="A63" s="588" t="s">
        <v>206</v>
      </c>
      <c r="B63" s="586" t="s">
        <v>325</v>
      </c>
      <c r="C63" s="290" t="s">
        <v>471</v>
      </c>
      <c r="D63" s="341"/>
      <c r="E63" s="400">
        <v>0</v>
      </c>
      <c r="F63" s="333">
        <v>1</v>
      </c>
      <c r="G63" s="342"/>
      <c r="H63" s="342"/>
      <c r="I63" s="343"/>
      <c r="J63" s="342"/>
      <c r="K63" s="333">
        <v>191</v>
      </c>
      <c r="L63" s="333">
        <v>87</v>
      </c>
      <c r="M63" s="342"/>
      <c r="N63" s="342"/>
      <c r="O63" s="402">
        <v>165</v>
      </c>
      <c r="P63" s="342"/>
      <c r="Q63" s="342"/>
      <c r="R63" s="342"/>
      <c r="S63" s="342"/>
      <c r="T63" s="342"/>
      <c r="U63" s="342"/>
      <c r="V63" s="342"/>
      <c r="W63" s="593">
        <f>SUM(D63:V63)+SUM(D64:V64)</f>
        <v>600</v>
      </c>
      <c r="X63" s="56"/>
      <c r="Y63" s="55"/>
    </row>
    <row r="64" spans="1:25" ht="15.75" thickBot="1" x14ac:dyDescent="0.3">
      <c r="A64" s="589"/>
      <c r="B64" s="587"/>
      <c r="C64" s="390" t="s">
        <v>209</v>
      </c>
      <c r="D64" s="391"/>
      <c r="E64" s="393">
        <v>29</v>
      </c>
      <c r="F64" s="393">
        <v>56</v>
      </c>
      <c r="G64" s="392"/>
      <c r="H64" s="392"/>
      <c r="I64" s="394"/>
      <c r="J64" s="392"/>
      <c r="K64" s="393">
        <v>9</v>
      </c>
      <c r="L64" s="393">
        <v>27</v>
      </c>
      <c r="M64" s="392"/>
      <c r="N64" s="392"/>
      <c r="O64" s="393">
        <v>35</v>
      </c>
      <c r="P64" s="392"/>
      <c r="Q64" s="392"/>
      <c r="R64" s="392"/>
      <c r="S64" s="392"/>
      <c r="T64" s="392"/>
      <c r="U64" s="392"/>
      <c r="V64" s="392"/>
      <c r="W64" s="594"/>
      <c r="X64" s="56"/>
      <c r="Y64" s="55"/>
    </row>
    <row r="65" spans="1:25" ht="16.5" thickTop="1" thickBot="1" x14ac:dyDescent="0.3">
      <c r="A65" s="381"/>
      <c r="B65" s="382"/>
      <c r="C65" s="383" t="s">
        <v>102</v>
      </c>
      <c r="D65" s="384"/>
      <c r="E65" s="385">
        <f>SUM(E63:E64)</f>
        <v>29</v>
      </c>
      <c r="F65" s="385">
        <f>SUM(F63:F64)</f>
        <v>57</v>
      </c>
      <c r="G65" s="385"/>
      <c r="H65" s="385"/>
      <c r="I65" s="386"/>
      <c r="J65" s="385"/>
      <c r="K65" s="385">
        <f>SUM(K63:K64)</f>
        <v>200</v>
      </c>
      <c r="L65" s="385">
        <f>SUM(L63:L64)</f>
        <v>114</v>
      </c>
      <c r="M65" s="385"/>
      <c r="N65" s="385"/>
      <c r="O65" s="385">
        <f>SUM(O63:O64)</f>
        <v>200</v>
      </c>
      <c r="P65" s="385"/>
      <c r="Q65" s="385"/>
      <c r="R65" s="385"/>
      <c r="S65" s="385"/>
      <c r="T65" s="385"/>
      <c r="U65" s="385"/>
      <c r="V65" s="385"/>
      <c r="W65" s="387"/>
      <c r="X65" s="56"/>
      <c r="Y65" s="55"/>
    </row>
    <row r="66" spans="1:25" x14ac:dyDescent="0.25">
      <c r="A66" s="588" t="s">
        <v>207</v>
      </c>
      <c r="B66" s="586" t="s">
        <v>326</v>
      </c>
      <c r="C66" s="290" t="s">
        <v>471</v>
      </c>
      <c r="D66" s="341"/>
      <c r="E66" s="342"/>
      <c r="F66" s="333">
        <v>0</v>
      </c>
      <c r="G66" s="333">
        <v>35</v>
      </c>
      <c r="H66" s="342"/>
      <c r="I66" s="342"/>
      <c r="J66" s="342"/>
      <c r="K66" s="333">
        <v>191</v>
      </c>
      <c r="L66" s="333">
        <v>73</v>
      </c>
      <c r="M66" s="342"/>
      <c r="N66" s="342"/>
      <c r="O66" s="333">
        <v>165</v>
      </c>
      <c r="P66" s="342"/>
      <c r="Q66" s="342"/>
      <c r="R66" s="342"/>
      <c r="S66" s="342"/>
      <c r="T66" s="342"/>
      <c r="U66" s="342"/>
      <c r="V66" s="342"/>
      <c r="W66" s="593">
        <f>SUM(D66:V66)+SUM(D67:V67)</f>
        <v>600</v>
      </c>
      <c r="X66" s="56"/>
      <c r="Y66" s="55"/>
    </row>
    <row r="67" spans="1:25" ht="15.75" thickBot="1" x14ac:dyDescent="0.3">
      <c r="A67" s="589"/>
      <c r="B67" s="587"/>
      <c r="C67" s="390" t="s">
        <v>209</v>
      </c>
      <c r="D67" s="391"/>
      <c r="E67" s="392"/>
      <c r="F67" s="393">
        <v>50</v>
      </c>
      <c r="G67" s="393">
        <v>15</v>
      </c>
      <c r="H67" s="392"/>
      <c r="I67" s="392"/>
      <c r="J67" s="392"/>
      <c r="K67" s="393">
        <v>9</v>
      </c>
      <c r="L67" s="393">
        <v>27</v>
      </c>
      <c r="M67" s="392"/>
      <c r="N67" s="392"/>
      <c r="O67" s="393">
        <v>35</v>
      </c>
      <c r="P67" s="392"/>
      <c r="Q67" s="392"/>
      <c r="R67" s="392"/>
      <c r="S67" s="392"/>
      <c r="T67" s="392"/>
      <c r="U67" s="392"/>
      <c r="V67" s="392"/>
      <c r="W67" s="594"/>
      <c r="X67" s="56"/>
      <c r="Y67" s="55"/>
    </row>
    <row r="68" spans="1:25" ht="16.5" thickTop="1" thickBot="1" x14ac:dyDescent="0.3">
      <c r="A68" s="381"/>
      <c r="B68" s="382"/>
      <c r="C68" s="383" t="s">
        <v>102</v>
      </c>
      <c r="D68" s="384"/>
      <c r="E68" s="385"/>
      <c r="F68" s="385">
        <f>SUM(F66:F67)</f>
        <v>50</v>
      </c>
      <c r="G68" s="385">
        <f>SUM(G66:G67)</f>
        <v>50</v>
      </c>
      <c r="H68" s="385"/>
      <c r="I68" s="386"/>
      <c r="J68" s="385"/>
      <c r="K68" s="385">
        <f>SUM(K66:K67)</f>
        <v>200</v>
      </c>
      <c r="L68" s="385">
        <f>SUM(L66:L67)</f>
        <v>100</v>
      </c>
      <c r="M68" s="385"/>
      <c r="N68" s="385"/>
      <c r="O68" s="385">
        <f>SUM(O66:O67)</f>
        <v>200</v>
      </c>
      <c r="P68" s="385"/>
      <c r="Q68" s="385"/>
      <c r="R68" s="385"/>
      <c r="S68" s="385"/>
      <c r="T68" s="385"/>
      <c r="U68" s="385"/>
      <c r="V68" s="385"/>
      <c r="W68" s="387"/>
      <c r="X68" s="56"/>
      <c r="Y68" s="55"/>
    </row>
    <row r="69" spans="1:25" x14ac:dyDescent="0.25">
      <c r="A69" s="588" t="s">
        <v>208</v>
      </c>
      <c r="B69" s="586" t="s">
        <v>343</v>
      </c>
      <c r="C69" s="290" t="s">
        <v>471</v>
      </c>
      <c r="D69" s="338">
        <v>35</v>
      </c>
      <c r="E69" s="342"/>
      <c r="F69" s="342"/>
      <c r="G69" s="332">
        <v>31</v>
      </c>
      <c r="H69" s="342"/>
      <c r="I69" s="342"/>
      <c r="J69" s="332">
        <v>182</v>
      </c>
      <c r="K69" s="342"/>
      <c r="L69" s="342"/>
      <c r="M69" s="342"/>
      <c r="N69" s="342"/>
      <c r="O69" s="342"/>
      <c r="P69" s="342"/>
      <c r="Q69" s="342"/>
      <c r="R69" s="342"/>
      <c r="S69" s="342"/>
      <c r="T69" s="332">
        <v>245</v>
      </c>
      <c r="U69" s="342"/>
      <c r="V69" s="342"/>
      <c r="W69" s="593">
        <f>SUM(D69:V69)+SUM(D70:V70)</f>
        <v>600</v>
      </c>
      <c r="X69" s="56"/>
      <c r="Y69" s="55"/>
    </row>
    <row r="70" spans="1:25" ht="15.75" thickBot="1" x14ac:dyDescent="0.3">
      <c r="A70" s="589"/>
      <c r="B70" s="587"/>
      <c r="C70" s="390" t="s">
        <v>209</v>
      </c>
      <c r="D70" s="396">
        <v>15</v>
      </c>
      <c r="E70" s="392"/>
      <c r="F70" s="392"/>
      <c r="G70" s="397">
        <v>39</v>
      </c>
      <c r="H70" s="392"/>
      <c r="I70" s="392"/>
      <c r="J70" s="397">
        <v>18</v>
      </c>
      <c r="K70" s="392"/>
      <c r="L70" s="392"/>
      <c r="M70" s="392"/>
      <c r="N70" s="392"/>
      <c r="O70" s="392"/>
      <c r="P70" s="392"/>
      <c r="Q70" s="392"/>
      <c r="R70" s="392"/>
      <c r="S70" s="392"/>
      <c r="T70" s="397">
        <v>35</v>
      </c>
      <c r="U70" s="392"/>
      <c r="V70" s="392"/>
      <c r="W70" s="594"/>
      <c r="X70" s="55"/>
      <c r="Y70" s="55"/>
    </row>
    <row r="71" spans="1:25" ht="16.5" thickTop="1" thickBot="1" x14ac:dyDescent="0.3">
      <c r="A71" s="381"/>
      <c r="B71" s="382"/>
      <c r="C71" s="383" t="s">
        <v>102</v>
      </c>
      <c r="D71" s="384">
        <f>SUM(D69:D70)</f>
        <v>50</v>
      </c>
      <c r="E71" s="385"/>
      <c r="F71" s="385"/>
      <c r="G71" s="385">
        <f>SUM(G69:G70)</f>
        <v>70</v>
      </c>
      <c r="H71" s="385"/>
      <c r="I71" s="386"/>
      <c r="J71" s="385">
        <f>SUM(J69:J70)</f>
        <v>200</v>
      </c>
      <c r="K71" s="385"/>
      <c r="L71" s="385"/>
      <c r="M71" s="385"/>
      <c r="N71" s="385"/>
      <c r="O71" s="385"/>
      <c r="P71" s="385"/>
      <c r="Q71" s="385"/>
      <c r="R71" s="385"/>
      <c r="S71" s="385"/>
      <c r="T71" s="385">
        <f>SUM(T69:T70)</f>
        <v>280</v>
      </c>
      <c r="U71" s="385"/>
      <c r="V71" s="385"/>
      <c r="W71" s="387"/>
      <c r="X71" s="55"/>
      <c r="Y71" s="55"/>
    </row>
    <row r="72" spans="1:25" x14ac:dyDescent="0.25">
      <c r="A72" s="588" t="s">
        <v>210</v>
      </c>
      <c r="B72" s="586" t="s">
        <v>57</v>
      </c>
      <c r="C72" s="290" t="s">
        <v>471</v>
      </c>
      <c r="D72" s="338">
        <v>95</v>
      </c>
      <c r="E72" s="400">
        <v>2</v>
      </c>
      <c r="F72" s="342"/>
      <c r="G72" s="342"/>
      <c r="H72" s="332">
        <v>69</v>
      </c>
      <c r="I72" s="342"/>
      <c r="J72" s="342"/>
      <c r="K72" s="342"/>
      <c r="L72" s="332">
        <v>73</v>
      </c>
      <c r="M72" s="342"/>
      <c r="N72" s="342"/>
      <c r="O72" s="342"/>
      <c r="P72" s="342"/>
      <c r="Q72" s="342"/>
      <c r="R72" s="342"/>
      <c r="S72" s="342"/>
      <c r="T72" s="342"/>
      <c r="U72" s="342"/>
      <c r="V72" s="402">
        <v>217</v>
      </c>
      <c r="W72" s="593">
        <f>SUM(D72:V72)+SUM(D73:V73)</f>
        <v>600</v>
      </c>
      <c r="X72" s="55"/>
      <c r="Y72" s="55"/>
    </row>
    <row r="73" spans="1:25" ht="15.75" thickBot="1" x14ac:dyDescent="0.3">
      <c r="A73" s="589"/>
      <c r="B73" s="587"/>
      <c r="C73" s="390" t="s">
        <v>209</v>
      </c>
      <c r="D73" s="396">
        <v>32</v>
      </c>
      <c r="E73" s="397">
        <v>29</v>
      </c>
      <c r="F73" s="392"/>
      <c r="G73" s="392"/>
      <c r="H73" s="397">
        <v>18</v>
      </c>
      <c r="I73" s="392"/>
      <c r="J73" s="392"/>
      <c r="K73" s="392"/>
      <c r="L73" s="397">
        <v>27</v>
      </c>
      <c r="M73" s="392"/>
      <c r="N73" s="392"/>
      <c r="O73" s="392"/>
      <c r="P73" s="392"/>
      <c r="Q73" s="392"/>
      <c r="R73" s="392"/>
      <c r="S73" s="392"/>
      <c r="T73" s="392"/>
      <c r="U73" s="392"/>
      <c r="V73" s="393">
        <v>38</v>
      </c>
      <c r="W73" s="594"/>
      <c r="X73" s="55"/>
      <c r="Y73" s="55"/>
    </row>
    <row r="74" spans="1:25" ht="16.5" thickTop="1" thickBot="1" x14ac:dyDescent="0.3">
      <c r="A74" s="381"/>
      <c r="B74" s="382"/>
      <c r="C74" s="383" t="s">
        <v>102</v>
      </c>
      <c r="D74" s="384">
        <f>SUM(D72:D73)</f>
        <v>127</v>
      </c>
      <c r="E74" s="385">
        <f>SUM(E72:E73)</f>
        <v>31</v>
      </c>
      <c r="F74" s="385"/>
      <c r="G74" s="385"/>
      <c r="H74" s="385">
        <f>SUM(H72:H73)</f>
        <v>87</v>
      </c>
      <c r="I74" s="386"/>
      <c r="J74" s="385"/>
      <c r="K74" s="385"/>
      <c r="L74" s="385">
        <f>SUM(L72:L73)</f>
        <v>100</v>
      </c>
      <c r="M74" s="385"/>
      <c r="N74" s="385"/>
      <c r="O74" s="385"/>
      <c r="P74" s="385"/>
      <c r="Q74" s="385"/>
      <c r="R74" s="385"/>
      <c r="S74" s="385"/>
      <c r="T74" s="385"/>
      <c r="U74" s="385"/>
      <c r="V74" s="385">
        <f>SUM(V72:V73)</f>
        <v>255</v>
      </c>
      <c r="W74" s="387"/>
      <c r="X74" s="55"/>
      <c r="Y74" s="55"/>
    </row>
    <row r="75" spans="1:25" x14ac:dyDescent="0.25">
      <c r="A75" s="588" t="s">
        <v>210</v>
      </c>
      <c r="B75" s="586" t="s">
        <v>430</v>
      </c>
      <c r="C75" s="290" t="s">
        <v>471</v>
      </c>
      <c r="D75" s="341"/>
      <c r="E75" s="342"/>
      <c r="F75" s="332">
        <v>19</v>
      </c>
      <c r="G75" s="332">
        <v>135</v>
      </c>
      <c r="H75" s="342"/>
      <c r="I75" s="342"/>
      <c r="J75" s="342"/>
      <c r="K75" s="332">
        <v>191</v>
      </c>
      <c r="L75" s="342"/>
      <c r="M75" s="342"/>
      <c r="N75" s="342"/>
      <c r="O75" s="342"/>
      <c r="P75" s="342"/>
      <c r="Q75" s="332">
        <v>65</v>
      </c>
      <c r="R75" s="342"/>
      <c r="S75" s="342"/>
      <c r="T75" s="342"/>
      <c r="U75" s="342"/>
      <c r="V75" s="333">
        <v>62</v>
      </c>
      <c r="W75" s="593">
        <f>SUM(D75:V75)+SUM(D76:V76)</f>
        <v>600</v>
      </c>
      <c r="X75" s="55"/>
      <c r="Y75" s="55"/>
    </row>
    <row r="76" spans="1:25" ht="15.75" thickBot="1" x14ac:dyDescent="0.3">
      <c r="A76" s="589"/>
      <c r="B76" s="587"/>
      <c r="C76" s="390" t="s">
        <v>209</v>
      </c>
      <c r="D76" s="391"/>
      <c r="E76" s="392"/>
      <c r="F76" s="397">
        <v>31</v>
      </c>
      <c r="G76" s="397">
        <v>15</v>
      </c>
      <c r="H76" s="392"/>
      <c r="I76" s="392"/>
      <c r="J76" s="392"/>
      <c r="K76" s="397">
        <v>9</v>
      </c>
      <c r="L76" s="392"/>
      <c r="M76" s="392"/>
      <c r="N76" s="392"/>
      <c r="O76" s="392"/>
      <c r="P76" s="392"/>
      <c r="Q76" s="397">
        <v>35</v>
      </c>
      <c r="R76" s="392"/>
      <c r="S76" s="392"/>
      <c r="T76" s="392"/>
      <c r="U76" s="392"/>
      <c r="V76" s="393">
        <v>38</v>
      </c>
      <c r="W76" s="594"/>
      <c r="X76" s="55"/>
      <c r="Y76" s="55"/>
    </row>
    <row r="77" spans="1:25" ht="16.5" thickTop="1" thickBot="1" x14ac:dyDescent="0.3">
      <c r="A77" s="381"/>
      <c r="B77" s="382"/>
      <c r="C77" s="383" t="s">
        <v>102</v>
      </c>
      <c r="D77" s="384"/>
      <c r="E77" s="385"/>
      <c r="F77" s="385">
        <f>SUM(F75:F76)</f>
        <v>50</v>
      </c>
      <c r="G77" s="385">
        <f>SUM(G75:G76)</f>
        <v>150</v>
      </c>
      <c r="H77" s="385"/>
      <c r="I77" s="386"/>
      <c r="J77" s="385"/>
      <c r="K77" s="385">
        <f>SUM(K75:K76)</f>
        <v>200</v>
      </c>
      <c r="L77" s="385"/>
      <c r="M77" s="385"/>
      <c r="N77" s="385"/>
      <c r="O77" s="385"/>
      <c r="P77" s="385"/>
      <c r="Q77" s="385">
        <f>SUM(Q75:Q76)</f>
        <v>100</v>
      </c>
      <c r="R77" s="385"/>
      <c r="S77" s="385"/>
      <c r="T77" s="385"/>
      <c r="U77" s="385"/>
      <c r="V77" s="385">
        <f>SUM(V75:V76)</f>
        <v>100</v>
      </c>
      <c r="W77" s="387"/>
      <c r="X77" s="55"/>
      <c r="Y77" s="55"/>
    </row>
    <row r="78" spans="1:25" x14ac:dyDescent="0.25">
      <c r="A78" s="588" t="s">
        <v>211</v>
      </c>
      <c r="B78" s="586" t="s">
        <v>341</v>
      </c>
      <c r="C78" s="290" t="s">
        <v>471</v>
      </c>
      <c r="D78" s="338">
        <v>102</v>
      </c>
      <c r="E78" s="342"/>
      <c r="F78" s="332">
        <v>86</v>
      </c>
      <c r="G78" s="342"/>
      <c r="H78" s="342"/>
      <c r="I78" s="342"/>
      <c r="J78" s="332">
        <v>82</v>
      </c>
      <c r="K78" s="342"/>
      <c r="L78" s="342"/>
      <c r="M78" s="342"/>
      <c r="N78" s="342"/>
      <c r="O78" s="342"/>
      <c r="P78" s="342"/>
      <c r="Q78" s="332">
        <v>65</v>
      </c>
      <c r="R78" s="342"/>
      <c r="S78" s="332">
        <v>107</v>
      </c>
      <c r="T78" s="342"/>
      <c r="U78" s="342"/>
      <c r="V78" s="342"/>
      <c r="W78" s="593">
        <f>SUM(D78:V78)+SUM(D79:V79)</f>
        <v>600</v>
      </c>
      <c r="X78" s="55"/>
      <c r="Y78" s="55"/>
    </row>
    <row r="79" spans="1:25" ht="15.75" thickBot="1" x14ac:dyDescent="0.3">
      <c r="A79" s="589"/>
      <c r="B79" s="587"/>
      <c r="C79" s="390" t="s">
        <v>209</v>
      </c>
      <c r="D79" s="396">
        <v>39</v>
      </c>
      <c r="E79" s="392"/>
      <c r="F79" s="397">
        <v>31</v>
      </c>
      <c r="G79" s="392"/>
      <c r="H79" s="392"/>
      <c r="I79" s="392"/>
      <c r="J79" s="397">
        <v>18</v>
      </c>
      <c r="K79" s="392"/>
      <c r="L79" s="392"/>
      <c r="M79" s="392"/>
      <c r="N79" s="392"/>
      <c r="O79" s="392"/>
      <c r="P79" s="392"/>
      <c r="Q79" s="397">
        <v>35</v>
      </c>
      <c r="R79" s="392"/>
      <c r="S79" s="397">
        <v>35</v>
      </c>
      <c r="T79" s="392"/>
      <c r="U79" s="392"/>
      <c r="V79" s="392"/>
      <c r="W79" s="594"/>
      <c r="X79" s="55"/>
      <c r="Y79" s="55"/>
    </row>
    <row r="80" spans="1:25" ht="16.5" thickTop="1" thickBot="1" x14ac:dyDescent="0.3">
      <c r="A80" s="381"/>
      <c r="B80" s="382"/>
      <c r="C80" s="383" t="s">
        <v>102</v>
      </c>
      <c r="D80" s="384">
        <f>SUM(D78:D79)</f>
        <v>141</v>
      </c>
      <c r="E80" s="385"/>
      <c r="F80" s="385">
        <f>SUM(F78:F79)</f>
        <v>117</v>
      </c>
      <c r="G80" s="385"/>
      <c r="H80" s="385"/>
      <c r="I80" s="386"/>
      <c r="J80" s="385">
        <f>SUM(J78:J79)</f>
        <v>100</v>
      </c>
      <c r="K80" s="385"/>
      <c r="L80" s="385"/>
      <c r="M80" s="385"/>
      <c r="N80" s="385"/>
      <c r="O80" s="385"/>
      <c r="P80" s="385"/>
      <c r="Q80" s="385">
        <f>SUM(Q78:Q79)</f>
        <v>100</v>
      </c>
      <c r="R80" s="385"/>
      <c r="S80" s="385">
        <f>SUM(S78:S79)</f>
        <v>142</v>
      </c>
      <c r="T80" s="385"/>
      <c r="U80" s="385"/>
      <c r="V80" s="385"/>
      <c r="W80" s="387"/>
      <c r="X80" s="55"/>
      <c r="Y80" s="55"/>
    </row>
    <row r="81" spans="1:25" x14ac:dyDescent="0.25">
      <c r="A81" s="588" t="s">
        <v>211</v>
      </c>
      <c r="B81" s="586" t="s">
        <v>346</v>
      </c>
      <c r="C81" s="290" t="s">
        <v>471</v>
      </c>
      <c r="D81" s="338">
        <v>1</v>
      </c>
      <c r="E81" s="332">
        <v>0</v>
      </c>
      <c r="F81" s="342"/>
      <c r="G81" s="342"/>
      <c r="H81" s="342"/>
      <c r="I81" s="342"/>
      <c r="J81" s="342"/>
      <c r="K81" s="332">
        <v>51</v>
      </c>
      <c r="L81" s="342"/>
      <c r="M81" s="332">
        <v>165</v>
      </c>
      <c r="N81" s="342"/>
      <c r="O81" s="342"/>
      <c r="P81" s="342"/>
      <c r="Q81" s="342"/>
      <c r="R81" s="342"/>
      <c r="S81" s="342"/>
      <c r="T81" s="332">
        <v>245</v>
      </c>
      <c r="U81" s="342"/>
      <c r="V81" s="342"/>
      <c r="W81" s="593">
        <f>SUM(D81:V81)+SUM(D82:V82)</f>
        <v>600</v>
      </c>
      <c r="X81" s="55"/>
      <c r="Y81" s="55"/>
    </row>
    <row r="82" spans="1:25" ht="15.75" thickBot="1" x14ac:dyDescent="0.3">
      <c r="A82" s="589"/>
      <c r="B82" s="587"/>
      <c r="C82" s="390" t="s">
        <v>209</v>
      </c>
      <c r="D82" s="396">
        <v>30</v>
      </c>
      <c r="E82" s="397">
        <v>29</v>
      </c>
      <c r="F82" s="392"/>
      <c r="G82" s="392"/>
      <c r="H82" s="392"/>
      <c r="I82" s="392"/>
      <c r="J82" s="392"/>
      <c r="K82" s="397">
        <v>9</v>
      </c>
      <c r="L82" s="392"/>
      <c r="M82" s="397">
        <v>35</v>
      </c>
      <c r="N82" s="392"/>
      <c r="O82" s="392"/>
      <c r="P82" s="392"/>
      <c r="Q82" s="392"/>
      <c r="R82" s="392"/>
      <c r="S82" s="392"/>
      <c r="T82" s="397">
        <v>35</v>
      </c>
      <c r="U82" s="392"/>
      <c r="V82" s="392"/>
      <c r="W82" s="594"/>
      <c r="X82" s="55"/>
      <c r="Y82" s="55"/>
    </row>
    <row r="83" spans="1:25" ht="16.5" thickTop="1" thickBot="1" x14ac:dyDescent="0.3">
      <c r="A83" s="381"/>
      <c r="B83" s="382"/>
      <c r="C83" s="383" t="s">
        <v>102</v>
      </c>
      <c r="D83" s="384">
        <f>SUM(D81:D82)</f>
        <v>31</v>
      </c>
      <c r="E83" s="385">
        <f>SUM(E81:E82)</f>
        <v>29</v>
      </c>
      <c r="F83" s="385"/>
      <c r="G83" s="385"/>
      <c r="H83" s="385"/>
      <c r="I83" s="386"/>
      <c r="J83" s="385"/>
      <c r="K83" s="385">
        <f>SUM(K81:K82)</f>
        <v>60</v>
      </c>
      <c r="L83" s="385"/>
      <c r="M83" s="385">
        <f>SUM(M81:M82)</f>
        <v>200</v>
      </c>
      <c r="N83" s="385"/>
      <c r="O83" s="385"/>
      <c r="P83" s="385"/>
      <c r="Q83" s="385"/>
      <c r="R83" s="385"/>
      <c r="S83" s="385"/>
      <c r="T83" s="385">
        <f>SUM(T81:T82)</f>
        <v>280</v>
      </c>
      <c r="U83" s="385"/>
      <c r="V83" s="385"/>
      <c r="W83" s="387"/>
      <c r="X83" s="55"/>
      <c r="Y83" s="55"/>
    </row>
    <row r="84" spans="1:25" x14ac:dyDescent="0.25">
      <c r="A84" s="588" t="s">
        <v>212</v>
      </c>
      <c r="B84" s="586" t="s">
        <v>520</v>
      </c>
      <c r="C84" s="290" t="s">
        <v>471</v>
      </c>
      <c r="D84" s="341"/>
      <c r="E84" s="342"/>
      <c r="F84" s="332">
        <v>0</v>
      </c>
      <c r="G84" s="332">
        <v>100</v>
      </c>
      <c r="H84" s="342"/>
      <c r="I84" s="332">
        <v>182</v>
      </c>
      <c r="J84" s="342"/>
      <c r="K84" s="342"/>
      <c r="L84" s="342"/>
      <c r="M84" s="342"/>
      <c r="N84" s="342"/>
      <c r="O84" s="332">
        <v>165</v>
      </c>
      <c r="P84" s="342"/>
      <c r="Q84" s="332">
        <v>0</v>
      </c>
      <c r="R84" s="342"/>
      <c r="S84" s="342"/>
      <c r="T84" s="342"/>
      <c r="U84" s="342"/>
      <c r="V84" s="342"/>
      <c r="W84" s="593">
        <f>SUM(D84:V84)+SUM(D85:V85)</f>
        <v>600</v>
      </c>
      <c r="X84" s="55"/>
      <c r="Y84" s="55"/>
    </row>
    <row r="85" spans="1:25" ht="15.75" thickBot="1" x14ac:dyDescent="0.3">
      <c r="A85" s="589"/>
      <c r="B85" s="587"/>
      <c r="C85" s="390" t="s">
        <v>209</v>
      </c>
      <c r="D85" s="391"/>
      <c r="E85" s="392"/>
      <c r="F85" s="397">
        <v>50</v>
      </c>
      <c r="G85" s="397">
        <v>15</v>
      </c>
      <c r="H85" s="392"/>
      <c r="I85" s="397">
        <v>18</v>
      </c>
      <c r="J85" s="392"/>
      <c r="K85" s="392"/>
      <c r="L85" s="392"/>
      <c r="M85" s="392"/>
      <c r="N85" s="392"/>
      <c r="O85" s="397">
        <v>35</v>
      </c>
      <c r="P85" s="392"/>
      <c r="Q85" s="397">
        <v>35</v>
      </c>
      <c r="R85" s="392"/>
      <c r="S85" s="392"/>
      <c r="T85" s="392"/>
      <c r="U85" s="392"/>
      <c r="V85" s="392"/>
      <c r="W85" s="594"/>
      <c r="X85" s="55"/>
      <c r="Y85" s="55"/>
    </row>
    <row r="86" spans="1:25" ht="16.5" thickTop="1" thickBot="1" x14ac:dyDescent="0.3">
      <c r="A86" s="381"/>
      <c r="B86" s="382"/>
      <c r="C86" s="383" t="s">
        <v>102</v>
      </c>
      <c r="D86" s="384"/>
      <c r="E86" s="385"/>
      <c r="F86" s="385">
        <f>SUM(F84:F85)</f>
        <v>50</v>
      </c>
      <c r="G86" s="385">
        <f>SUM(G84:G85)</f>
        <v>115</v>
      </c>
      <c r="H86" s="385"/>
      <c r="I86" s="386">
        <f>SUM(I84:I85)</f>
        <v>200</v>
      </c>
      <c r="J86" s="385"/>
      <c r="K86" s="385"/>
      <c r="L86" s="385"/>
      <c r="M86" s="385"/>
      <c r="N86" s="385"/>
      <c r="O86" s="385">
        <f>SUM(O84:O85)</f>
        <v>200</v>
      </c>
      <c r="P86" s="385"/>
      <c r="Q86" s="385">
        <f>SUM(Q84:Q85)</f>
        <v>35</v>
      </c>
      <c r="R86" s="385"/>
      <c r="S86" s="385"/>
      <c r="T86" s="385"/>
      <c r="U86" s="385"/>
      <c r="V86" s="385"/>
      <c r="W86" s="387"/>
      <c r="X86" s="55"/>
      <c r="Y86" s="55"/>
    </row>
    <row r="87" spans="1:25" x14ac:dyDescent="0.25">
      <c r="A87" s="588" t="s">
        <v>212</v>
      </c>
      <c r="B87" s="586" t="s">
        <v>522</v>
      </c>
      <c r="C87" s="290" t="s">
        <v>471</v>
      </c>
      <c r="D87" s="338">
        <v>0</v>
      </c>
      <c r="E87" s="342"/>
      <c r="F87" s="332">
        <v>0</v>
      </c>
      <c r="G87" s="342"/>
      <c r="H87" s="342"/>
      <c r="I87" s="332">
        <v>148</v>
      </c>
      <c r="J87" s="342"/>
      <c r="K87" s="342"/>
      <c r="L87" s="332">
        <v>270</v>
      </c>
      <c r="M87" s="342"/>
      <c r="N87" s="342"/>
      <c r="O87" s="342"/>
      <c r="P87" s="342"/>
      <c r="Q87" s="342"/>
      <c r="R87" s="342"/>
      <c r="S87" s="332">
        <v>0</v>
      </c>
      <c r="T87" s="342"/>
      <c r="U87" s="342"/>
      <c r="V87" s="342"/>
      <c r="W87" s="593">
        <f>SUM(D87:V87)+SUM(D88:V88)</f>
        <v>600</v>
      </c>
      <c r="X87" s="55"/>
      <c r="Y87" s="55"/>
    </row>
    <row r="88" spans="1:25" ht="15.75" thickBot="1" x14ac:dyDescent="0.3">
      <c r="A88" s="589"/>
      <c r="B88" s="587"/>
      <c r="C88" s="390" t="s">
        <v>209</v>
      </c>
      <c r="D88" s="396">
        <v>71</v>
      </c>
      <c r="E88" s="392"/>
      <c r="F88" s="397">
        <v>31</v>
      </c>
      <c r="G88" s="392"/>
      <c r="H88" s="392"/>
      <c r="I88" s="397">
        <v>18</v>
      </c>
      <c r="J88" s="392"/>
      <c r="K88" s="392"/>
      <c r="L88" s="397">
        <v>27</v>
      </c>
      <c r="M88" s="392"/>
      <c r="N88" s="392"/>
      <c r="O88" s="392"/>
      <c r="P88" s="392"/>
      <c r="Q88" s="392"/>
      <c r="R88" s="392"/>
      <c r="S88" s="397">
        <v>35</v>
      </c>
      <c r="T88" s="392"/>
      <c r="U88" s="392"/>
      <c r="V88" s="392"/>
      <c r="W88" s="594"/>
      <c r="X88" s="55"/>
      <c r="Y88" s="55"/>
    </row>
    <row r="89" spans="1:25" ht="16.5" thickTop="1" thickBot="1" x14ac:dyDescent="0.3">
      <c r="A89" s="381"/>
      <c r="B89" s="382"/>
      <c r="C89" s="383" t="s">
        <v>102</v>
      </c>
      <c r="D89" s="384">
        <f>SUM(D87:D88)</f>
        <v>71</v>
      </c>
      <c r="E89" s="385"/>
      <c r="F89" s="385">
        <f>SUM(F87:F88)</f>
        <v>31</v>
      </c>
      <c r="G89" s="385"/>
      <c r="H89" s="385"/>
      <c r="I89" s="386">
        <f>SUM(I87:I88)</f>
        <v>166</v>
      </c>
      <c r="J89" s="385"/>
      <c r="K89" s="385"/>
      <c r="L89" s="385">
        <f>SUM(L87:L88)</f>
        <v>297</v>
      </c>
      <c r="M89" s="385"/>
      <c r="N89" s="385"/>
      <c r="O89" s="385"/>
      <c r="P89" s="385"/>
      <c r="Q89" s="385"/>
      <c r="R89" s="385"/>
      <c r="S89" s="385">
        <f>SUM(S87:S88)</f>
        <v>35</v>
      </c>
      <c r="T89" s="385"/>
      <c r="U89" s="385"/>
      <c r="V89" s="385"/>
      <c r="W89" s="387"/>
      <c r="X89" s="55"/>
      <c r="Y89" s="55"/>
    </row>
    <row r="90" spans="1:25" x14ac:dyDescent="0.25">
      <c r="A90" s="588" t="s">
        <v>212</v>
      </c>
      <c r="B90" s="586" t="s">
        <v>519</v>
      </c>
      <c r="C90" s="290" t="s">
        <v>471</v>
      </c>
      <c r="D90" s="338">
        <v>105</v>
      </c>
      <c r="E90" s="332">
        <v>1</v>
      </c>
      <c r="F90" s="342"/>
      <c r="G90" s="342"/>
      <c r="H90" s="332">
        <v>182</v>
      </c>
      <c r="I90" s="342"/>
      <c r="J90" s="342"/>
      <c r="K90" s="342"/>
      <c r="L90" s="342"/>
      <c r="M90" s="342"/>
      <c r="N90" s="342"/>
      <c r="O90" s="332">
        <v>165</v>
      </c>
      <c r="P90" s="342"/>
      <c r="Q90" s="332">
        <v>15</v>
      </c>
      <c r="R90" s="342"/>
      <c r="S90" s="342"/>
      <c r="T90" s="342"/>
      <c r="U90" s="342"/>
      <c r="V90" s="342"/>
      <c r="W90" s="593">
        <f>SUM(D90:V90)+SUM(D91:V91)</f>
        <v>600</v>
      </c>
      <c r="X90" s="55"/>
      <c r="Y90" s="55"/>
    </row>
    <row r="91" spans="1:25" ht="15.75" thickBot="1" x14ac:dyDescent="0.3">
      <c r="A91" s="589"/>
      <c r="B91" s="587"/>
      <c r="C91" s="390" t="s">
        <v>209</v>
      </c>
      <c r="D91" s="396">
        <v>15</v>
      </c>
      <c r="E91" s="397">
        <v>29</v>
      </c>
      <c r="F91" s="392"/>
      <c r="G91" s="392"/>
      <c r="H91" s="397">
        <v>18</v>
      </c>
      <c r="I91" s="392"/>
      <c r="J91" s="392"/>
      <c r="K91" s="392"/>
      <c r="L91" s="392"/>
      <c r="M91" s="392"/>
      <c r="N91" s="392"/>
      <c r="O91" s="397">
        <v>35</v>
      </c>
      <c r="P91" s="392"/>
      <c r="Q91" s="397">
        <v>35</v>
      </c>
      <c r="R91" s="392"/>
      <c r="S91" s="392"/>
      <c r="T91" s="392"/>
      <c r="U91" s="392"/>
      <c r="V91" s="392"/>
      <c r="W91" s="594"/>
      <c r="X91" s="55"/>
      <c r="Y91" s="55"/>
    </row>
    <row r="92" spans="1:25" ht="16.5" thickTop="1" thickBot="1" x14ac:dyDescent="0.3">
      <c r="A92" s="381"/>
      <c r="B92" s="382"/>
      <c r="C92" s="383" t="s">
        <v>102</v>
      </c>
      <c r="D92" s="384">
        <f>SUM(D90:D91)</f>
        <v>120</v>
      </c>
      <c r="E92" s="385">
        <f>SUM(E90:E91)</f>
        <v>30</v>
      </c>
      <c r="F92" s="385"/>
      <c r="G92" s="385"/>
      <c r="H92" s="385">
        <f>SUM(H90:H91)</f>
        <v>200</v>
      </c>
      <c r="I92" s="386"/>
      <c r="J92" s="385"/>
      <c r="K92" s="385"/>
      <c r="L92" s="385"/>
      <c r="M92" s="385"/>
      <c r="N92" s="385"/>
      <c r="O92" s="385">
        <f>SUM(O90:O91)</f>
        <v>200</v>
      </c>
      <c r="P92" s="385"/>
      <c r="Q92" s="385">
        <f>SUM(Q90:Q91)</f>
        <v>50</v>
      </c>
      <c r="R92" s="385"/>
      <c r="S92" s="385"/>
      <c r="T92" s="385"/>
      <c r="U92" s="385"/>
      <c r="V92" s="385"/>
      <c r="W92" s="387"/>
      <c r="X92" s="55"/>
      <c r="Y92" s="55"/>
    </row>
    <row r="93" spans="1:25" x14ac:dyDescent="0.25">
      <c r="A93" s="588" t="s">
        <v>212</v>
      </c>
      <c r="B93" s="586" t="s">
        <v>524</v>
      </c>
      <c r="C93" s="290" t="s">
        <v>471</v>
      </c>
      <c r="D93" s="341"/>
      <c r="E93" s="342"/>
      <c r="F93" s="332">
        <v>0</v>
      </c>
      <c r="G93" s="332">
        <v>1</v>
      </c>
      <c r="H93" s="342"/>
      <c r="I93" s="342"/>
      <c r="J93" s="332">
        <v>0</v>
      </c>
      <c r="K93" s="342"/>
      <c r="L93" s="342"/>
      <c r="M93" s="332">
        <v>119</v>
      </c>
      <c r="N93" s="342"/>
      <c r="O93" s="342"/>
      <c r="P93" s="342"/>
      <c r="Q93" s="342"/>
      <c r="R93" s="342"/>
      <c r="S93" s="342"/>
      <c r="T93" s="332">
        <v>245</v>
      </c>
      <c r="U93" s="342"/>
      <c r="V93" s="342"/>
      <c r="W93" s="593">
        <f>SUM(D93:V93)+SUM(D94:V94)</f>
        <v>600</v>
      </c>
      <c r="X93" s="55"/>
      <c r="Y93" s="55"/>
    </row>
    <row r="94" spans="1:25" ht="15.75" thickBot="1" x14ac:dyDescent="0.3">
      <c r="A94" s="589"/>
      <c r="B94" s="587"/>
      <c r="C94" s="390" t="s">
        <v>209</v>
      </c>
      <c r="D94" s="391"/>
      <c r="E94" s="392"/>
      <c r="F94" s="397">
        <v>31</v>
      </c>
      <c r="G94" s="397">
        <v>39</v>
      </c>
      <c r="H94" s="392"/>
      <c r="I94" s="392"/>
      <c r="J94" s="397">
        <v>95</v>
      </c>
      <c r="K94" s="392"/>
      <c r="L94" s="392"/>
      <c r="M94" s="397">
        <v>35</v>
      </c>
      <c r="N94" s="392"/>
      <c r="O94" s="392"/>
      <c r="P94" s="392"/>
      <c r="Q94" s="392"/>
      <c r="R94" s="392"/>
      <c r="S94" s="392"/>
      <c r="T94" s="397">
        <v>35</v>
      </c>
      <c r="U94" s="392"/>
      <c r="V94" s="392"/>
      <c r="W94" s="594"/>
      <c r="X94" s="55"/>
      <c r="Y94" s="55"/>
    </row>
    <row r="95" spans="1:25" ht="16.5" thickTop="1" thickBot="1" x14ac:dyDescent="0.3">
      <c r="A95" s="381"/>
      <c r="B95" s="382"/>
      <c r="C95" s="383" t="s">
        <v>102</v>
      </c>
      <c r="D95" s="384"/>
      <c r="E95" s="385"/>
      <c r="F95" s="385">
        <f>SUM(F93:F94)</f>
        <v>31</v>
      </c>
      <c r="G95" s="385">
        <f>SUM(G93:G94)</f>
        <v>40</v>
      </c>
      <c r="H95" s="385"/>
      <c r="I95" s="386"/>
      <c r="J95" s="385">
        <f>SUM(J93:J94)</f>
        <v>95</v>
      </c>
      <c r="K95" s="385"/>
      <c r="L95" s="385"/>
      <c r="M95" s="385">
        <f>SUM(M93:M94)</f>
        <v>154</v>
      </c>
      <c r="N95" s="385"/>
      <c r="O95" s="385"/>
      <c r="P95" s="385"/>
      <c r="Q95" s="385"/>
      <c r="R95" s="385"/>
      <c r="S95" s="385"/>
      <c r="T95" s="385">
        <f>SUM(T93:T94)</f>
        <v>280</v>
      </c>
      <c r="U95" s="385"/>
      <c r="V95" s="385"/>
      <c r="W95" s="387"/>
      <c r="X95" s="55"/>
      <c r="Y95" s="55"/>
    </row>
    <row r="96" spans="1:25" x14ac:dyDescent="0.25">
      <c r="A96" s="588" t="s">
        <v>212</v>
      </c>
      <c r="B96" s="586" t="s">
        <v>518</v>
      </c>
      <c r="C96" s="290" t="s">
        <v>471</v>
      </c>
      <c r="D96" s="341"/>
      <c r="E96" s="332">
        <v>23</v>
      </c>
      <c r="F96" s="342"/>
      <c r="G96" s="332">
        <v>133</v>
      </c>
      <c r="H96" s="342"/>
      <c r="I96" s="342"/>
      <c r="J96" s="342"/>
      <c r="K96" s="332">
        <v>191</v>
      </c>
      <c r="L96" s="342"/>
      <c r="M96" s="342"/>
      <c r="N96" s="342"/>
      <c r="O96" s="332">
        <v>165</v>
      </c>
      <c r="P96" s="342"/>
      <c r="Q96" s="342"/>
      <c r="R96" s="342"/>
      <c r="S96" s="342"/>
      <c r="T96" s="342"/>
      <c r="U96" s="342"/>
      <c r="V96" s="342"/>
      <c r="W96" s="593">
        <f>SUM(D96:V96)+SUM(D97:V97)</f>
        <v>600</v>
      </c>
      <c r="X96" s="55"/>
      <c r="Y96" s="55"/>
    </row>
    <row r="97" spans="1:25" ht="15.75" thickBot="1" x14ac:dyDescent="0.3">
      <c r="A97" s="589"/>
      <c r="B97" s="587"/>
      <c r="C97" s="390" t="s">
        <v>209</v>
      </c>
      <c r="D97" s="391"/>
      <c r="E97" s="397">
        <v>29</v>
      </c>
      <c r="F97" s="392"/>
      <c r="G97" s="397">
        <v>15</v>
      </c>
      <c r="H97" s="392"/>
      <c r="I97" s="392"/>
      <c r="J97" s="392"/>
      <c r="K97" s="397">
        <v>9</v>
      </c>
      <c r="L97" s="392"/>
      <c r="M97" s="392"/>
      <c r="N97" s="392"/>
      <c r="O97" s="397">
        <v>35</v>
      </c>
      <c r="P97" s="392"/>
      <c r="Q97" s="392"/>
      <c r="R97" s="392"/>
      <c r="S97" s="392"/>
      <c r="T97" s="392"/>
      <c r="U97" s="392"/>
      <c r="V97" s="392"/>
      <c r="W97" s="594"/>
      <c r="X97" s="55"/>
      <c r="Y97" s="55"/>
    </row>
    <row r="98" spans="1:25" ht="16.5" thickTop="1" thickBot="1" x14ac:dyDescent="0.3">
      <c r="A98" s="381"/>
      <c r="B98" s="382"/>
      <c r="C98" s="383" t="s">
        <v>102</v>
      </c>
      <c r="D98" s="384"/>
      <c r="E98" s="385">
        <f>SUM(E96:E97)</f>
        <v>52</v>
      </c>
      <c r="F98" s="385"/>
      <c r="G98" s="385">
        <f>SUM(G96:G97)</f>
        <v>148</v>
      </c>
      <c r="H98" s="385"/>
      <c r="I98" s="386"/>
      <c r="J98" s="385"/>
      <c r="K98" s="385">
        <f>SUM(K96:K97)</f>
        <v>200</v>
      </c>
      <c r="L98" s="385"/>
      <c r="M98" s="385"/>
      <c r="N98" s="385"/>
      <c r="O98" s="385">
        <f>SUM(O96:O97)</f>
        <v>200</v>
      </c>
      <c r="P98" s="385"/>
      <c r="Q98" s="385"/>
      <c r="R98" s="385"/>
      <c r="S98" s="385"/>
      <c r="T98" s="385"/>
      <c r="U98" s="385"/>
      <c r="V98" s="385"/>
      <c r="W98" s="387"/>
      <c r="X98" s="55"/>
      <c r="Y98" s="55"/>
    </row>
    <row r="99" spans="1:25" x14ac:dyDescent="0.25">
      <c r="A99" s="588" t="s">
        <v>212</v>
      </c>
      <c r="B99" s="586" t="s">
        <v>521</v>
      </c>
      <c r="C99" s="290" t="s">
        <v>471</v>
      </c>
      <c r="D99" s="341"/>
      <c r="E99" s="332">
        <v>14</v>
      </c>
      <c r="F99" s="332">
        <v>69</v>
      </c>
      <c r="G99" s="342"/>
      <c r="H99" s="342"/>
      <c r="I99" s="342"/>
      <c r="J99" s="342"/>
      <c r="K99" s="332">
        <v>191</v>
      </c>
      <c r="L99" s="342"/>
      <c r="M99" s="342"/>
      <c r="N99" s="342"/>
      <c r="O99" s="342"/>
      <c r="P99" s="342"/>
      <c r="Q99" s="342"/>
      <c r="R99" s="342"/>
      <c r="S99" s="332">
        <v>222</v>
      </c>
      <c r="T99" s="342"/>
      <c r="U99" s="342"/>
      <c r="V99" s="342"/>
      <c r="W99" s="593">
        <f>SUM(D99:V99)+SUM(D100:V100)</f>
        <v>600</v>
      </c>
      <c r="X99" s="55"/>
      <c r="Y99" s="55"/>
    </row>
    <row r="100" spans="1:25" ht="15.75" thickBot="1" x14ac:dyDescent="0.3">
      <c r="A100" s="589"/>
      <c r="B100" s="587"/>
      <c r="C100" s="390" t="s">
        <v>209</v>
      </c>
      <c r="D100" s="391"/>
      <c r="E100" s="397">
        <v>29</v>
      </c>
      <c r="F100" s="397">
        <v>31</v>
      </c>
      <c r="G100" s="392"/>
      <c r="H100" s="392"/>
      <c r="I100" s="392"/>
      <c r="J100" s="392"/>
      <c r="K100" s="397">
        <v>9</v>
      </c>
      <c r="L100" s="392"/>
      <c r="M100" s="392"/>
      <c r="N100" s="392"/>
      <c r="O100" s="392"/>
      <c r="P100" s="392"/>
      <c r="Q100" s="392"/>
      <c r="R100" s="392"/>
      <c r="S100" s="397">
        <v>35</v>
      </c>
      <c r="T100" s="392"/>
      <c r="U100" s="392"/>
      <c r="V100" s="392"/>
      <c r="W100" s="594"/>
      <c r="X100" s="55"/>
      <c r="Y100" s="55"/>
    </row>
    <row r="101" spans="1:25" ht="16.5" thickTop="1" thickBot="1" x14ac:dyDescent="0.3">
      <c r="A101" s="381"/>
      <c r="B101" s="382"/>
      <c r="C101" s="383" t="s">
        <v>102</v>
      </c>
      <c r="D101" s="384"/>
      <c r="E101" s="385">
        <f>SUM(E99:E100)</f>
        <v>43</v>
      </c>
      <c r="F101" s="385">
        <f>SUM(F99:F100)</f>
        <v>100</v>
      </c>
      <c r="G101" s="385"/>
      <c r="H101" s="385"/>
      <c r="I101" s="386"/>
      <c r="J101" s="385"/>
      <c r="K101" s="385">
        <f>SUM(K99:K100)</f>
        <v>200</v>
      </c>
      <c r="L101" s="385"/>
      <c r="M101" s="385"/>
      <c r="N101" s="385"/>
      <c r="O101" s="385"/>
      <c r="P101" s="385"/>
      <c r="Q101" s="385"/>
      <c r="R101" s="385"/>
      <c r="S101" s="385">
        <f>SUM(S99:S100)</f>
        <v>257</v>
      </c>
      <c r="T101" s="385"/>
      <c r="U101" s="385"/>
      <c r="V101" s="385"/>
      <c r="W101" s="387"/>
      <c r="X101" s="55"/>
      <c r="Y101" s="55"/>
    </row>
    <row r="102" spans="1:25" x14ac:dyDescent="0.25">
      <c r="A102" s="588" t="s">
        <v>212</v>
      </c>
      <c r="B102" s="586" t="s">
        <v>523</v>
      </c>
      <c r="C102" s="290" t="s">
        <v>471</v>
      </c>
      <c r="D102" s="338">
        <v>37</v>
      </c>
      <c r="E102" s="342"/>
      <c r="F102" s="342"/>
      <c r="G102" s="332">
        <v>0</v>
      </c>
      <c r="H102" s="342"/>
      <c r="I102" s="342"/>
      <c r="J102" s="332">
        <v>0</v>
      </c>
      <c r="K102" s="342"/>
      <c r="L102" s="342"/>
      <c r="M102" s="332">
        <v>265</v>
      </c>
      <c r="N102" s="342"/>
      <c r="O102" s="342"/>
      <c r="P102" s="342"/>
      <c r="Q102" s="342"/>
      <c r="R102" s="342"/>
      <c r="S102" s="332">
        <v>20</v>
      </c>
      <c r="T102" s="342"/>
      <c r="U102" s="342"/>
      <c r="V102" s="342"/>
      <c r="W102" s="593">
        <f>SUM(D102:V102)+SUM(D103:V103)</f>
        <v>600</v>
      </c>
      <c r="X102" s="55"/>
      <c r="Y102" s="55"/>
    </row>
    <row r="103" spans="1:25" ht="15.75" thickBot="1" x14ac:dyDescent="0.3">
      <c r="A103" s="589"/>
      <c r="B103" s="587"/>
      <c r="C103" s="390" t="s">
        <v>209</v>
      </c>
      <c r="D103" s="396">
        <v>25</v>
      </c>
      <c r="E103" s="392"/>
      <c r="F103" s="392"/>
      <c r="G103" s="397">
        <v>15</v>
      </c>
      <c r="H103" s="392"/>
      <c r="I103" s="392"/>
      <c r="J103" s="397">
        <v>168</v>
      </c>
      <c r="K103" s="392"/>
      <c r="L103" s="392"/>
      <c r="M103" s="397">
        <v>35</v>
      </c>
      <c r="N103" s="392"/>
      <c r="O103" s="392"/>
      <c r="P103" s="392"/>
      <c r="Q103" s="392"/>
      <c r="R103" s="392"/>
      <c r="S103" s="397">
        <v>35</v>
      </c>
      <c r="T103" s="392"/>
      <c r="U103" s="392"/>
      <c r="V103" s="392"/>
      <c r="W103" s="594"/>
      <c r="X103" s="55"/>
      <c r="Y103" s="55"/>
    </row>
    <row r="104" spans="1:25" ht="16.5" thickTop="1" thickBot="1" x14ac:dyDescent="0.3">
      <c r="A104" s="381"/>
      <c r="B104" s="382"/>
      <c r="C104" s="383" t="s">
        <v>102</v>
      </c>
      <c r="D104" s="384">
        <f>SUM(D102:D103)</f>
        <v>62</v>
      </c>
      <c r="E104" s="385"/>
      <c r="F104" s="385"/>
      <c r="G104" s="385">
        <f>SUM(G102:G103)</f>
        <v>15</v>
      </c>
      <c r="H104" s="385"/>
      <c r="I104" s="386"/>
      <c r="J104" s="385">
        <f>SUM(J102:J103)</f>
        <v>168</v>
      </c>
      <c r="K104" s="385"/>
      <c r="L104" s="385"/>
      <c r="M104" s="385">
        <f>SUM(M102:M103)</f>
        <v>300</v>
      </c>
      <c r="N104" s="385"/>
      <c r="O104" s="385"/>
      <c r="P104" s="385"/>
      <c r="Q104" s="385"/>
      <c r="R104" s="385"/>
      <c r="S104" s="385">
        <f>SUM(S102:S103)</f>
        <v>55</v>
      </c>
      <c r="T104" s="385"/>
      <c r="U104" s="385"/>
      <c r="V104" s="385"/>
      <c r="W104" s="387"/>
      <c r="X104" s="55"/>
      <c r="Y104" s="55"/>
    </row>
    <row r="105" spans="1:25" x14ac:dyDescent="0.25">
      <c r="A105" s="588" t="s">
        <v>213</v>
      </c>
      <c r="B105" s="586" t="s">
        <v>381</v>
      </c>
      <c r="C105" s="290" t="s">
        <v>471</v>
      </c>
      <c r="D105" s="341"/>
      <c r="E105" s="400">
        <v>90</v>
      </c>
      <c r="F105" s="332">
        <v>0</v>
      </c>
      <c r="G105" s="342"/>
      <c r="H105" s="342"/>
      <c r="I105" s="342"/>
      <c r="J105" s="342"/>
      <c r="K105" s="332">
        <v>91</v>
      </c>
      <c r="L105" s="342"/>
      <c r="M105" s="332">
        <v>15</v>
      </c>
      <c r="N105" s="402">
        <v>282</v>
      </c>
      <c r="O105" s="342"/>
      <c r="P105" s="342"/>
      <c r="Q105" s="342"/>
      <c r="R105" s="342"/>
      <c r="S105" s="342"/>
      <c r="T105" s="342"/>
      <c r="U105" s="342"/>
      <c r="V105" s="342"/>
      <c r="W105" s="593">
        <f>SUM(D105:V105)+SUM(D106:V106)</f>
        <v>600</v>
      </c>
      <c r="X105" s="55"/>
      <c r="Y105" s="55"/>
    </row>
    <row r="106" spans="1:25" ht="15.75" thickBot="1" x14ac:dyDescent="0.3">
      <c r="A106" s="589"/>
      <c r="B106" s="587"/>
      <c r="C106" s="390" t="s">
        <v>209</v>
      </c>
      <c r="D106" s="391"/>
      <c r="E106" s="397">
        <v>29</v>
      </c>
      <c r="F106" s="397">
        <v>31</v>
      </c>
      <c r="G106" s="392"/>
      <c r="H106" s="392"/>
      <c r="I106" s="392"/>
      <c r="J106" s="392"/>
      <c r="K106" s="397">
        <v>9</v>
      </c>
      <c r="L106" s="392"/>
      <c r="M106" s="397">
        <v>35</v>
      </c>
      <c r="N106" s="397">
        <v>18</v>
      </c>
      <c r="O106" s="392"/>
      <c r="P106" s="392"/>
      <c r="Q106" s="392"/>
      <c r="R106" s="392"/>
      <c r="S106" s="392"/>
      <c r="T106" s="392"/>
      <c r="U106" s="392"/>
      <c r="V106" s="392"/>
      <c r="W106" s="594"/>
      <c r="X106" s="55"/>
      <c r="Y106" s="55"/>
    </row>
    <row r="107" spans="1:25" ht="16.5" thickTop="1" thickBot="1" x14ac:dyDescent="0.3">
      <c r="A107" s="381"/>
      <c r="B107" s="382"/>
      <c r="C107" s="383" t="s">
        <v>102</v>
      </c>
      <c r="D107" s="384"/>
      <c r="E107" s="385">
        <f>SUM(E105:E106)</f>
        <v>119</v>
      </c>
      <c r="F107" s="385">
        <f>SUM(F105:F106)</f>
        <v>31</v>
      </c>
      <c r="G107" s="385"/>
      <c r="H107" s="385"/>
      <c r="I107" s="386"/>
      <c r="J107" s="385"/>
      <c r="K107" s="385">
        <f>SUM(K105:K106)</f>
        <v>100</v>
      </c>
      <c r="L107" s="385"/>
      <c r="M107" s="385">
        <f>SUM(M105:M106)</f>
        <v>50</v>
      </c>
      <c r="N107" s="385">
        <f>SUM(N105:N106)</f>
        <v>300</v>
      </c>
      <c r="O107" s="385"/>
      <c r="P107" s="385"/>
      <c r="Q107" s="385"/>
      <c r="R107" s="385"/>
      <c r="S107" s="385"/>
      <c r="T107" s="385"/>
      <c r="U107" s="385"/>
      <c r="V107" s="385"/>
      <c r="W107" s="387"/>
      <c r="X107" s="55"/>
      <c r="Y107" s="55"/>
    </row>
    <row r="108" spans="1:25" x14ac:dyDescent="0.25">
      <c r="A108" s="588" t="s">
        <v>213</v>
      </c>
      <c r="B108" s="586" t="s">
        <v>318</v>
      </c>
      <c r="C108" s="290" t="s">
        <v>471</v>
      </c>
      <c r="D108" s="338">
        <v>85</v>
      </c>
      <c r="E108" s="342"/>
      <c r="F108" s="342"/>
      <c r="G108" s="332">
        <v>0</v>
      </c>
      <c r="H108" s="342"/>
      <c r="I108" s="332">
        <v>167</v>
      </c>
      <c r="J108" s="342"/>
      <c r="K108" s="342"/>
      <c r="L108" s="342"/>
      <c r="M108" s="332">
        <v>15</v>
      </c>
      <c r="N108" s="332">
        <v>232</v>
      </c>
      <c r="O108" s="342"/>
      <c r="P108" s="342"/>
      <c r="Q108" s="342"/>
      <c r="R108" s="342"/>
      <c r="S108" s="342"/>
      <c r="T108" s="342"/>
      <c r="U108" s="342"/>
      <c r="V108" s="342"/>
      <c r="W108" s="593">
        <f>SUM(D108:V108)+SUM(D109:V109)</f>
        <v>600</v>
      </c>
      <c r="X108" s="55"/>
      <c r="Y108" s="55"/>
    </row>
    <row r="109" spans="1:25" ht="15.75" thickBot="1" x14ac:dyDescent="0.3">
      <c r="A109" s="589"/>
      <c r="B109" s="587"/>
      <c r="C109" s="390" t="s">
        <v>209</v>
      </c>
      <c r="D109" s="396">
        <v>15</v>
      </c>
      <c r="E109" s="392"/>
      <c r="F109" s="392"/>
      <c r="G109" s="397">
        <v>15</v>
      </c>
      <c r="H109" s="392"/>
      <c r="I109" s="397">
        <v>18</v>
      </c>
      <c r="J109" s="392"/>
      <c r="K109" s="392"/>
      <c r="L109" s="392"/>
      <c r="M109" s="397">
        <v>35</v>
      </c>
      <c r="N109" s="397">
        <v>18</v>
      </c>
      <c r="O109" s="392"/>
      <c r="P109" s="392"/>
      <c r="Q109" s="392"/>
      <c r="R109" s="392"/>
      <c r="S109" s="392"/>
      <c r="T109" s="392"/>
      <c r="U109" s="392"/>
      <c r="V109" s="392"/>
      <c r="W109" s="594"/>
      <c r="X109" s="55"/>
      <c r="Y109" s="55"/>
    </row>
    <row r="110" spans="1:25" ht="16.5" thickTop="1" thickBot="1" x14ac:dyDescent="0.3">
      <c r="A110" s="381"/>
      <c r="B110" s="382"/>
      <c r="C110" s="383" t="s">
        <v>102</v>
      </c>
      <c r="D110" s="384">
        <f>SUM(D108:D109)</f>
        <v>100</v>
      </c>
      <c r="E110" s="385"/>
      <c r="F110" s="385"/>
      <c r="G110" s="385">
        <f>SUM(G108:G109)</f>
        <v>15</v>
      </c>
      <c r="H110" s="385"/>
      <c r="I110" s="386">
        <f>SUM(I108:I109)</f>
        <v>185</v>
      </c>
      <c r="J110" s="385"/>
      <c r="K110" s="385"/>
      <c r="L110" s="385"/>
      <c r="M110" s="385">
        <f>SUM(M108:M109)</f>
        <v>50</v>
      </c>
      <c r="N110" s="385">
        <f>SUM(N108:N109)</f>
        <v>250</v>
      </c>
      <c r="O110" s="385"/>
      <c r="P110" s="385"/>
      <c r="Q110" s="385"/>
      <c r="R110" s="385"/>
      <c r="S110" s="385"/>
      <c r="T110" s="385"/>
      <c r="U110" s="385"/>
      <c r="V110" s="385"/>
      <c r="W110" s="387"/>
      <c r="X110" s="55"/>
      <c r="Y110" s="55"/>
    </row>
    <row r="111" spans="1:25" x14ac:dyDescent="0.25">
      <c r="A111" s="588" t="s">
        <v>213</v>
      </c>
      <c r="B111" s="586" t="s">
        <v>321</v>
      </c>
      <c r="C111" s="290" t="s">
        <v>471</v>
      </c>
      <c r="D111" s="341"/>
      <c r="E111" s="332">
        <v>0</v>
      </c>
      <c r="F111" s="332">
        <v>0</v>
      </c>
      <c r="G111" s="342"/>
      <c r="H111" s="332">
        <v>0</v>
      </c>
      <c r="I111" s="342"/>
      <c r="J111" s="342"/>
      <c r="K111" s="342"/>
      <c r="L111" s="332">
        <v>0</v>
      </c>
      <c r="M111" s="342"/>
      <c r="N111" s="332">
        <v>332</v>
      </c>
      <c r="O111" s="342"/>
      <c r="P111" s="342"/>
      <c r="Q111" s="342"/>
      <c r="R111" s="342"/>
      <c r="S111" s="342"/>
      <c r="T111" s="342"/>
      <c r="U111" s="342"/>
      <c r="V111" s="342"/>
      <c r="W111" s="593">
        <f>SUM(D111:V111)+SUM(D112:V112)</f>
        <v>600</v>
      </c>
      <c r="X111" s="55"/>
      <c r="Y111" s="55"/>
    </row>
    <row r="112" spans="1:25" ht="15.75" thickBot="1" x14ac:dyDescent="0.3">
      <c r="A112" s="589"/>
      <c r="B112" s="587"/>
      <c r="C112" s="390" t="s">
        <v>209</v>
      </c>
      <c r="D112" s="391"/>
      <c r="E112" s="397">
        <v>29</v>
      </c>
      <c r="F112" s="397">
        <v>31</v>
      </c>
      <c r="G112" s="392"/>
      <c r="H112" s="397">
        <v>163</v>
      </c>
      <c r="I112" s="392"/>
      <c r="J112" s="392"/>
      <c r="K112" s="392"/>
      <c r="L112" s="397">
        <v>27</v>
      </c>
      <c r="M112" s="392"/>
      <c r="N112" s="397">
        <v>18</v>
      </c>
      <c r="O112" s="392"/>
      <c r="P112" s="392"/>
      <c r="Q112" s="392"/>
      <c r="R112" s="392"/>
      <c r="S112" s="392"/>
      <c r="T112" s="392"/>
      <c r="U112" s="392"/>
      <c r="V112" s="392"/>
      <c r="W112" s="594"/>
      <c r="X112" s="55"/>
      <c r="Y112" s="55"/>
    </row>
    <row r="113" spans="1:25" ht="16.5" thickTop="1" thickBot="1" x14ac:dyDescent="0.3">
      <c r="A113" s="381"/>
      <c r="B113" s="382"/>
      <c r="C113" s="383" t="s">
        <v>102</v>
      </c>
      <c r="D113" s="384"/>
      <c r="E113" s="385">
        <f>SUM(E111:E112)</f>
        <v>29</v>
      </c>
      <c r="F113" s="385">
        <f>SUM(F111:F112)</f>
        <v>31</v>
      </c>
      <c r="G113" s="385"/>
      <c r="H113" s="385">
        <f>SUM(H111:H112)</f>
        <v>163</v>
      </c>
      <c r="I113" s="386"/>
      <c r="J113" s="385"/>
      <c r="K113" s="385"/>
      <c r="L113" s="385">
        <f>SUM(L111:L112)</f>
        <v>27</v>
      </c>
      <c r="M113" s="385"/>
      <c r="N113" s="385">
        <f>SUM(N111:N112)</f>
        <v>350</v>
      </c>
      <c r="O113" s="385"/>
      <c r="P113" s="385"/>
      <c r="Q113" s="385"/>
      <c r="R113" s="385"/>
      <c r="S113" s="385"/>
      <c r="T113" s="385"/>
      <c r="U113" s="385"/>
      <c r="V113" s="385"/>
      <c r="W113" s="387"/>
      <c r="X113" s="55"/>
      <c r="Y113" s="55"/>
    </row>
    <row r="114" spans="1:25" x14ac:dyDescent="0.25">
      <c r="A114" s="588" t="s">
        <v>213</v>
      </c>
      <c r="B114" s="586" t="s">
        <v>319</v>
      </c>
      <c r="C114" s="290" t="s">
        <v>471</v>
      </c>
      <c r="D114" s="401">
        <v>35</v>
      </c>
      <c r="E114" s="342"/>
      <c r="F114" s="342"/>
      <c r="G114" s="402">
        <v>60</v>
      </c>
      <c r="H114" s="342"/>
      <c r="I114" s="332">
        <v>182</v>
      </c>
      <c r="J114" s="342"/>
      <c r="K114" s="342"/>
      <c r="L114" s="342"/>
      <c r="M114" s="342"/>
      <c r="N114" s="332">
        <v>144</v>
      </c>
      <c r="O114" s="342"/>
      <c r="P114" s="342"/>
      <c r="Q114" s="332">
        <v>40</v>
      </c>
      <c r="R114" s="342"/>
      <c r="S114" s="342"/>
      <c r="T114" s="342"/>
      <c r="U114" s="342"/>
      <c r="V114" s="342"/>
      <c r="W114" s="593">
        <f>SUM(D114:V114)+SUM(D115:V115)</f>
        <v>600</v>
      </c>
      <c r="X114" s="55"/>
      <c r="Y114" s="55"/>
    </row>
    <row r="115" spans="1:25" ht="15.75" thickBot="1" x14ac:dyDescent="0.3">
      <c r="A115" s="589"/>
      <c r="B115" s="587"/>
      <c r="C115" s="390" t="s">
        <v>209</v>
      </c>
      <c r="D115" s="396">
        <v>15</v>
      </c>
      <c r="E115" s="392"/>
      <c r="F115" s="392"/>
      <c r="G115" s="397">
        <v>15</v>
      </c>
      <c r="H115" s="392"/>
      <c r="I115" s="397">
        <v>18</v>
      </c>
      <c r="J115" s="392"/>
      <c r="K115" s="392"/>
      <c r="L115" s="392"/>
      <c r="M115" s="392"/>
      <c r="N115" s="397">
        <v>56</v>
      </c>
      <c r="O115" s="392"/>
      <c r="P115" s="392"/>
      <c r="Q115" s="397">
        <v>35</v>
      </c>
      <c r="R115" s="392"/>
      <c r="S115" s="392"/>
      <c r="T115" s="392"/>
      <c r="U115" s="392"/>
      <c r="V115" s="392"/>
      <c r="W115" s="594"/>
      <c r="X115" s="55"/>
      <c r="Y115" s="55"/>
    </row>
    <row r="116" spans="1:25" ht="16.5" thickTop="1" thickBot="1" x14ac:dyDescent="0.3">
      <c r="A116" s="381"/>
      <c r="B116" s="382"/>
      <c r="C116" s="383" t="s">
        <v>102</v>
      </c>
      <c r="D116" s="384">
        <f>SUM(D114:D115)</f>
        <v>50</v>
      </c>
      <c r="E116" s="385"/>
      <c r="F116" s="385"/>
      <c r="G116" s="385">
        <f>SUM(G114:G115)</f>
        <v>75</v>
      </c>
      <c r="H116" s="385"/>
      <c r="I116" s="386">
        <f>SUM(I114:I115)</f>
        <v>200</v>
      </c>
      <c r="J116" s="385"/>
      <c r="K116" s="385"/>
      <c r="L116" s="385"/>
      <c r="M116" s="385"/>
      <c r="N116" s="385">
        <f>SUM(N114:N115)</f>
        <v>200</v>
      </c>
      <c r="O116" s="385"/>
      <c r="P116" s="385"/>
      <c r="Q116" s="385">
        <f>SUM(Q114:Q115)</f>
        <v>75</v>
      </c>
      <c r="R116" s="385"/>
      <c r="S116" s="385"/>
      <c r="T116" s="385"/>
      <c r="U116" s="385"/>
      <c r="V116" s="385"/>
      <c r="W116" s="387"/>
      <c r="X116" s="55"/>
      <c r="Y116" s="55"/>
    </row>
    <row r="117" spans="1:25" x14ac:dyDescent="0.25">
      <c r="A117" s="588" t="s">
        <v>221</v>
      </c>
      <c r="B117" s="586" t="s">
        <v>324</v>
      </c>
      <c r="C117" s="290" t="s">
        <v>471</v>
      </c>
      <c r="D117" s="341"/>
      <c r="E117" s="342"/>
      <c r="F117" s="332">
        <v>44</v>
      </c>
      <c r="G117" s="332">
        <v>0</v>
      </c>
      <c r="H117" s="332">
        <v>132</v>
      </c>
      <c r="I117" s="342"/>
      <c r="J117" s="342"/>
      <c r="K117" s="342"/>
      <c r="L117" s="332">
        <v>108</v>
      </c>
      <c r="M117" s="342"/>
      <c r="N117" s="342"/>
      <c r="O117" s="332">
        <v>165</v>
      </c>
      <c r="P117" s="342"/>
      <c r="Q117" s="342"/>
      <c r="R117" s="342"/>
      <c r="S117" s="342"/>
      <c r="T117" s="342"/>
      <c r="U117" s="342"/>
      <c r="V117" s="342"/>
      <c r="W117" s="593">
        <f>SUM(D117:V117)+SUM(D118:V118)</f>
        <v>600</v>
      </c>
      <c r="X117" s="55"/>
      <c r="Y117" s="55"/>
    </row>
    <row r="118" spans="1:25" ht="15.75" thickBot="1" x14ac:dyDescent="0.3">
      <c r="A118" s="589"/>
      <c r="B118" s="587"/>
      <c r="C118" s="390" t="s">
        <v>209</v>
      </c>
      <c r="D118" s="391"/>
      <c r="E118" s="392"/>
      <c r="F118" s="397">
        <v>56</v>
      </c>
      <c r="G118" s="397">
        <v>15</v>
      </c>
      <c r="H118" s="397">
        <v>18</v>
      </c>
      <c r="I118" s="392"/>
      <c r="J118" s="392"/>
      <c r="K118" s="392"/>
      <c r="L118" s="397">
        <v>27</v>
      </c>
      <c r="M118" s="392"/>
      <c r="N118" s="392"/>
      <c r="O118" s="397">
        <v>35</v>
      </c>
      <c r="P118" s="392"/>
      <c r="Q118" s="392"/>
      <c r="R118" s="392"/>
      <c r="S118" s="392"/>
      <c r="T118" s="392"/>
      <c r="U118" s="392"/>
      <c r="V118" s="392"/>
      <c r="W118" s="594"/>
      <c r="X118" s="55"/>
      <c r="Y118" s="55"/>
    </row>
    <row r="119" spans="1:25" ht="16.5" thickTop="1" thickBot="1" x14ac:dyDescent="0.3">
      <c r="A119" s="381"/>
      <c r="B119" s="382"/>
      <c r="C119" s="383" t="s">
        <v>102</v>
      </c>
      <c r="D119" s="384"/>
      <c r="E119" s="385"/>
      <c r="F119" s="385">
        <f>SUM(F117:F118)</f>
        <v>100</v>
      </c>
      <c r="G119" s="385">
        <f>SUM(G117:G118)</f>
        <v>15</v>
      </c>
      <c r="H119" s="385">
        <f>SUM(H117:H118)</f>
        <v>150</v>
      </c>
      <c r="I119" s="386"/>
      <c r="J119" s="385"/>
      <c r="K119" s="385"/>
      <c r="L119" s="385">
        <f>SUM(L117:L118)</f>
        <v>135</v>
      </c>
      <c r="M119" s="385"/>
      <c r="N119" s="385"/>
      <c r="O119" s="385">
        <f>SUM(O117:O118)</f>
        <v>200</v>
      </c>
      <c r="P119" s="385"/>
      <c r="Q119" s="385"/>
      <c r="R119" s="385"/>
      <c r="S119" s="385"/>
      <c r="T119" s="385"/>
      <c r="U119" s="385"/>
      <c r="V119" s="385"/>
      <c r="W119" s="387"/>
      <c r="X119" s="55"/>
      <c r="Y119" s="55"/>
    </row>
    <row r="120" spans="1:25" x14ac:dyDescent="0.25">
      <c r="A120" s="588" t="s">
        <v>221</v>
      </c>
      <c r="B120" s="586" t="s">
        <v>323</v>
      </c>
      <c r="C120" s="290" t="s">
        <v>471</v>
      </c>
      <c r="D120" s="341"/>
      <c r="E120" s="342"/>
      <c r="F120" s="332">
        <v>9</v>
      </c>
      <c r="G120" s="332">
        <v>0</v>
      </c>
      <c r="H120" s="332">
        <v>132</v>
      </c>
      <c r="I120" s="342"/>
      <c r="J120" s="342"/>
      <c r="K120" s="342"/>
      <c r="L120" s="342"/>
      <c r="M120" s="332">
        <v>165</v>
      </c>
      <c r="N120" s="342"/>
      <c r="O120" s="342"/>
      <c r="P120" s="342"/>
      <c r="Q120" s="342"/>
      <c r="R120" s="342"/>
      <c r="S120" s="342"/>
      <c r="T120" s="342"/>
      <c r="U120" s="342"/>
      <c r="V120" s="333">
        <v>157</v>
      </c>
      <c r="W120" s="593">
        <f>SUM(D120:V120)+SUM(D121:V121)</f>
        <v>600</v>
      </c>
      <c r="X120" s="55"/>
      <c r="Y120" s="55"/>
    </row>
    <row r="121" spans="1:25" ht="15.75" thickBot="1" x14ac:dyDescent="0.3">
      <c r="A121" s="589"/>
      <c r="B121" s="587"/>
      <c r="C121" s="390" t="s">
        <v>209</v>
      </c>
      <c r="D121" s="391"/>
      <c r="E121" s="392"/>
      <c r="F121" s="397">
        <v>31</v>
      </c>
      <c r="G121" s="397">
        <v>15</v>
      </c>
      <c r="H121" s="397">
        <v>18</v>
      </c>
      <c r="I121" s="392"/>
      <c r="J121" s="392"/>
      <c r="K121" s="392"/>
      <c r="L121" s="392"/>
      <c r="M121" s="397">
        <v>35</v>
      </c>
      <c r="N121" s="392"/>
      <c r="O121" s="392"/>
      <c r="P121" s="392"/>
      <c r="Q121" s="392"/>
      <c r="R121" s="392"/>
      <c r="S121" s="392"/>
      <c r="T121" s="392"/>
      <c r="U121" s="392"/>
      <c r="V121" s="393">
        <v>38</v>
      </c>
      <c r="W121" s="594"/>
      <c r="X121" s="55"/>
      <c r="Y121" s="55"/>
    </row>
    <row r="122" spans="1:25" ht="16.5" thickTop="1" thickBot="1" x14ac:dyDescent="0.3">
      <c r="A122" s="381"/>
      <c r="B122" s="382"/>
      <c r="C122" s="383" t="s">
        <v>102</v>
      </c>
      <c r="D122" s="384"/>
      <c r="E122" s="385"/>
      <c r="F122" s="385">
        <f>SUM(F120:F121)</f>
        <v>40</v>
      </c>
      <c r="G122" s="385">
        <f>SUM(G120:G121)</f>
        <v>15</v>
      </c>
      <c r="H122" s="385">
        <f>SUM(H120:H121)</f>
        <v>150</v>
      </c>
      <c r="I122" s="386"/>
      <c r="J122" s="385"/>
      <c r="K122" s="385"/>
      <c r="L122" s="385"/>
      <c r="M122" s="385">
        <f>SUM(M120:M121)</f>
        <v>200</v>
      </c>
      <c r="N122" s="385"/>
      <c r="O122" s="385"/>
      <c r="P122" s="385"/>
      <c r="Q122" s="385"/>
      <c r="R122" s="385"/>
      <c r="S122" s="385"/>
      <c r="T122" s="385"/>
      <c r="U122" s="385"/>
      <c r="V122" s="385">
        <f>SUM(V120:V121)</f>
        <v>195</v>
      </c>
      <c r="W122" s="387"/>
      <c r="X122" s="55"/>
      <c r="Y122" s="55"/>
    </row>
    <row r="123" spans="1:25" x14ac:dyDescent="0.25">
      <c r="A123" s="588" t="s">
        <v>221</v>
      </c>
      <c r="B123" s="586" t="s">
        <v>322</v>
      </c>
      <c r="C123" s="290" t="s">
        <v>471</v>
      </c>
      <c r="D123" s="341"/>
      <c r="E123" s="342"/>
      <c r="F123" s="332">
        <v>69</v>
      </c>
      <c r="G123" s="332">
        <v>17</v>
      </c>
      <c r="H123" s="342"/>
      <c r="I123" s="342"/>
      <c r="J123" s="332">
        <v>0</v>
      </c>
      <c r="K123" s="342"/>
      <c r="L123" s="342"/>
      <c r="M123" s="342"/>
      <c r="N123" s="342"/>
      <c r="O123" s="342"/>
      <c r="P123" s="342"/>
      <c r="Q123" s="342"/>
      <c r="R123" s="342"/>
      <c r="S123" s="342"/>
      <c r="T123" s="342"/>
      <c r="U123" s="342"/>
      <c r="V123" s="333">
        <v>412</v>
      </c>
      <c r="W123" s="593">
        <f>SUM(D123:V123)+SUM(D124:V124)</f>
        <v>600</v>
      </c>
      <c r="X123" s="55"/>
      <c r="Y123" s="55"/>
    </row>
    <row r="124" spans="1:25" ht="15.75" thickBot="1" x14ac:dyDescent="0.3">
      <c r="A124" s="589"/>
      <c r="B124" s="587"/>
      <c r="C124" s="390" t="s">
        <v>209</v>
      </c>
      <c r="D124" s="391"/>
      <c r="E124" s="392"/>
      <c r="F124" s="397">
        <v>31</v>
      </c>
      <c r="G124" s="397">
        <v>15</v>
      </c>
      <c r="H124" s="392"/>
      <c r="I124" s="392"/>
      <c r="J124" s="397">
        <v>18</v>
      </c>
      <c r="K124" s="392"/>
      <c r="L124" s="392"/>
      <c r="M124" s="392"/>
      <c r="N124" s="392"/>
      <c r="O124" s="392"/>
      <c r="P124" s="392"/>
      <c r="Q124" s="392"/>
      <c r="R124" s="392"/>
      <c r="S124" s="392"/>
      <c r="T124" s="392"/>
      <c r="U124" s="392"/>
      <c r="V124" s="393">
        <v>38</v>
      </c>
      <c r="W124" s="594"/>
      <c r="X124" s="55"/>
      <c r="Y124" s="55"/>
    </row>
    <row r="125" spans="1:25" ht="16.5" thickTop="1" thickBot="1" x14ac:dyDescent="0.3">
      <c r="A125" s="381"/>
      <c r="B125" s="382"/>
      <c r="C125" s="383" t="s">
        <v>102</v>
      </c>
      <c r="D125" s="384"/>
      <c r="E125" s="385"/>
      <c r="F125" s="385">
        <f>SUM(F123:F124)</f>
        <v>100</v>
      </c>
      <c r="G125" s="385">
        <f>SUM(G123:G124)</f>
        <v>32</v>
      </c>
      <c r="H125" s="385"/>
      <c r="I125" s="386"/>
      <c r="J125" s="385">
        <f>SUM(J123:J124)</f>
        <v>18</v>
      </c>
      <c r="K125" s="385"/>
      <c r="L125" s="385"/>
      <c r="M125" s="385"/>
      <c r="N125" s="385"/>
      <c r="O125" s="385"/>
      <c r="P125" s="385"/>
      <c r="Q125" s="385"/>
      <c r="R125" s="385"/>
      <c r="S125" s="385"/>
      <c r="T125" s="385"/>
      <c r="U125" s="385"/>
      <c r="V125" s="385">
        <f>SUM(V123:V124)</f>
        <v>450</v>
      </c>
      <c r="W125" s="387"/>
      <c r="X125" s="55"/>
      <c r="Y125" s="55"/>
    </row>
    <row r="126" spans="1:25" x14ac:dyDescent="0.25">
      <c r="A126" s="588" t="s">
        <v>221</v>
      </c>
      <c r="B126" s="586" t="s">
        <v>328</v>
      </c>
      <c r="C126" s="290" t="s">
        <v>471</v>
      </c>
      <c r="D126" s="341"/>
      <c r="E126" s="400">
        <v>0</v>
      </c>
      <c r="F126" s="332">
        <v>0</v>
      </c>
      <c r="G126" s="342"/>
      <c r="H126" s="342"/>
      <c r="I126" s="342"/>
      <c r="J126" s="342"/>
      <c r="K126" s="332">
        <v>0</v>
      </c>
      <c r="L126" s="342"/>
      <c r="M126" s="332">
        <v>76</v>
      </c>
      <c r="N126" s="342"/>
      <c r="O126" s="342"/>
      <c r="P126" s="342"/>
      <c r="Q126" s="342"/>
      <c r="R126" s="342"/>
      <c r="S126" s="342"/>
      <c r="T126" s="342"/>
      <c r="U126" s="402">
        <v>315</v>
      </c>
      <c r="V126" s="342"/>
      <c r="W126" s="593">
        <f>SUM(D126:V126)+SUM(D127:V127)</f>
        <v>600</v>
      </c>
      <c r="X126" s="55"/>
      <c r="Y126" s="55"/>
    </row>
    <row r="127" spans="1:25" ht="15.75" thickBot="1" x14ac:dyDescent="0.3">
      <c r="A127" s="589"/>
      <c r="B127" s="587"/>
      <c r="C127" s="390" t="s">
        <v>209</v>
      </c>
      <c r="D127" s="391"/>
      <c r="E127" s="397">
        <v>29</v>
      </c>
      <c r="F127" s="397">
        <v>31</v>
      </c>
      <c r="G127" s="392"/>
      <c r="H127" s="392"/>
      <c r="I127" s="392"/>
      <c r="J127" s="392"/>
      <c r="K127" s="397">
        <v>79</v>
      </c>
      <c r="L127" s="392"/>
      <c r="M127" s="397">
        <v>35</v>
      </c>
      <c r="N127" s="392"/>
      <c r="O127" s="392"/>
      <c r="P127" s="392"/>
      <c r="Q127" s="392"/>
      <c r="R127" s="392"/>
      <c r="S127" s="392"/>
      <c r="T127" s="392"/>
      <c r="U127" s="393">
        <v>35</v>
      </c>
      <c r="V127" s="392"/>
      <c r="W127" s="594"/>
      <c r="X127" s="55"/>
      <c r="Y127" s="55"/>
    </row>
    <row r="128" spans="1:25" ht="16.5" thickTop="1" thickBot="1" x14ac:dyDescent="0.3">
      <c r="A128" s="381"/>
      <c r="B128" s="382"/>
      <c r="C128" s="383" t="s">
        <v>102</v>
      </c>
      <c r="D128" s="384"/>
      <c r="E128" s="385">
        <f>SUM(E126:E127)</f>
        <v>29</v>
      </c>
      <c r="F128" s="385">
        <f>SUM(F126:F127)</f>
        <v>31</v>
      </c>
      <c r="G128" s="385"/>
      <c r="H128" s="385"/>
      <c r="I128" s="386"/>
      <c r="J128" s="385"/>
      <c r="K128" s="385">
        <f>SUM(K126:K127)</f>
        <v>79</v>
      </c>
      <c r="L128" s="385"/>
      <c r="M128" s="385">
        <f>SUM(M126:M127)</f>
        <v>111</v>
      </c>
      <c r="N128" s="385"/>
      <c r="O128" s="385"/>
      <c r="P128" s="385"/>
      <c r="Q128" s="385"/>
      <c r="R128" s="385"/>
      <c r="S128" s="385"/>
      <c r="T128" s="385"/>
      <c r="U128" s="385">
        <f>SUM(U126:U127)</f>
        <v>350</v>
      </c>
      <c r="V128" s="385"/>
      <c r="W128" s="387"/>
      <c r="X128" s="55"/>
      <c r="Y128" s="55"/>
    </row>
    <row r="129" spans="1:25" x14ac:dyDescent="0.25">
      <c r="A129" s="588" t="s">
        <v>222</v>
      </c>
      <c r="B129" s="586" t="s">
        <v>329</v>
      </c>
      <c r="C129" s="290" t="s">
        <v>471</v>
      </c>
      <c r="D129" s="341"/>
      <c r="E129" s="332">
        <v>48</v>
      </c>
      <c r="F129" s="342"/>
      <c r="G129" s="332">
        <v>8</v>
      </c>
      <c r="H129" s="332">
        <v>132</v>
      </c>
      <c r="I129" s="342"/>
      <c r="J129" s="342"/>
      <c r="K129" s="342"/>
      <c r="L129" s="342"/>
      <c r="M129" s="342"/>
      <c r="N129" s="342"/>
      <c r="O129" s="342"/>
      <c r="P129" s="342"/>
      <c r="Q129" s="342"/>
      <c r="R129" s="342"/>
      <c r="S129" s="342"/>
      <c r="T129" s="342"/>
      <c r="U129" s="333">
        <v>315</v>
      </c>
      <c r="V129" s="342"/>
      <c r="W129" s="593">
        <f>SUM(D129:V129)+SUM(D130:V130)</f>
        <v>600</v>
      </c>
      <c r="X129" s="55"/>
      <c r="Y129" s="55"/>
    </row>
    <row r="130" spans="1:25" ht="15.75" thickBot="1" x14ac:dyDescent="0.3">
      <c r="A130" s="589"/>
      <c r="B130" s="587"/>
      <c r="C130" s="390" t="s">
        <v>209</v>
      </c>
      <c r="D130" s="391"/>
      <c r="E130" s="397">
        <v>29</v>
      </c>
      <c r="F130" s="392"/>
      <c r="G130" s="397">
        <v>15</v>
      </c>
      <c r="H130" s="397">
        <v>18</v>
      </c>
      <c r="I130" s="392"/>
      <c r="J130" s="392"/>
      <c r="K130" s="392"/>
      <c r="L130" s="392"/>
      <c r="M130" s="392"/>
      <c r="N130" s="392"/>
      <c r="O130" s="392"/>
      <c r="P130" s="392"/>
      <c r="Q130" s="392"/>
      <c r="R130" s="392"/>
      <c r="S130" s="392"/>
      <c r="T130" s="392"/>
      <c r="U130" s="393">
        <v>35</v>
      </c>
      <c r="V130" s="392"/>
      <c r="W130" s="594"/>
      <c r="X130" s="55"/>
      <c r="Y130" s="55"/>
    </row>
    <row r="131" spans="1:25" ht="16.5" thickTop="1" thickBot="1" x14ac:dyDescent="0.3">
      <c r="A131" s="381"/>
      <c r="B131" s="382"/>
      <c r="C131" s="383" t="s">
        <v>102</v>
      </c>
      <c r="D131" s="384"/>
      <c r="E131" s="385">
        <f>SUM(E129:E130)</f>
        <v>77</v>
      </c>
      <c r="F131" s="385"/>
      <c r="G131" s="385">
        <f>SUM(G129:G130)</f>
        <v>23</v>
      </c>
      <c r="H131" s="385">
        <f>SUM(H129:H130)</f>
        <v>150</v>
      </c>
      <c r="I131" s="386"/>
      <c r="J131" s="385"/>
      <c r="K131" s="385"/>
      <c r="L131" s="385"/>
      <c r="M131" s="385"/>
      <c r="N131" s="385"/>
      <c r="O131" s="385"/>
      <c r="P131" s="385"/>
      <c r="Q131" s="385"/>
      <c r="R131" s="385"/>
      <c r="S131" s="385"/>
      <c r="T131" s="385"/>
      <c r="U131" s="385">
        <f>SUM(U129:U130)</f>
        <v>350</v>
      </c>
      <c r="V131" s="385"/>
      <c r="W131" s="387"/>
      <c r="X131" s="55"/>
      <c r="Y131" s="55"/>
    </row>
    <row r="132" spans="1:25" x14ac:dyDescent="0.25">
      <c r="A132" s="588" t="s">
        <v>222</v>
      </c>
      <c r="B132" s="586" t="s">
        <v>336</v>
      </c>
      <c r="C132" s="290" t="s">
        <v>471</v>
      </c>
      <c r="D132" s="338">
        <v>55</v>
      </c>
      <c r="E132" s="332">
        <v>1</v>
      </c>
      <c r="F132" s="342"/>
      <c r="G132" s="342"/>
      <c r="H132" s="332">
        <v>132</v>
      </c>
      <c r="I132" s="342"/>
      <c r="J132" s="342"/>
      <c r="K132" s="342"/>
      <c r="L132" s="342"/>
      <c r="M132" s="342"/>
      <c r="N132" s="342"/>
      <c r="O132" s="342"/>
      <c r="P132" s="342"/>
      <c r="Q132" s="342"/>
      <c r="R132" s="332">
        <v>315</v>
      </c>
      <c r="S132" s="342"/>
      <c r="T132" s="342"/>
      <c r="U132" s="342"/>
      <c r="V132" s="342"/>
      <c r="W132" s="593">
        <f>SUM(D132:V132)+SUM(D133:V133)</f>
        <v>600</v>
      </c>
      <c r="X132" s="55"/>
      <c r="Y132" s="55"/>
    </row>
    <row r="133" spans="1:25" ht="15.75" thickBot="1" x14ac:dyDescent="0.3">
      <c r="A133" s="589"/>
      <c r="B133" s="587"/>
      <c r="C133" s="390" t="s">
        <v>209</v>
      </c>
      <c r="D133" s="396">
        <v>15</v>
      </c>
      <c r="E133" s="397">
        <v>29</v>
      </c>
      <c r="F133" s="392"/>
      <c r="G133" s="392"/>
      <c r="H133" s="397">
        <v>18</v>
      </c>
      <c r="I133" s="392"/>
      <c r="J133" s="392"/>
      <c r="K133" s="392"/>
      <c r="L133" s="392"/>
      <c r="M133" s="392"/>
      <c r="N133" s="392"/>
      <c r="O133" s="392"/>
      <c r="P133" s="392"/>
      <c r="Q133" s="392"/>
      <c r="R133" s="397">
        <v>35</v>
      </c>
      <c r="S133" s="392"/>
      <c r="T133" s="392"/>
      <c r="U133" s="392"/>
      <c r="V133" s="392"/>
      <c r="W133" s="594"/>
      <c r="X133" s="55"/>
      <c r="Y133" s="55"/>
    </row>
    <row r="134" spans="1:25" ht="16.5" thickTop="1" thickBot="1" x14ac:dyDescent="0.3">
      <c r="A134" s="381"/>
      <c r="B134" s="382"/>
      <c r="C134" s="383" t="s">
        <v>102</v>
      </c>
      <c r="D134" s="384">
        <f>SUM(D132:D133)</f>
        <v>70</v>
      </c>
      <c r="E134" s="385">
        <f>SUM(E132:E133)</f>
        <v>30</v>
      </c>
      <c r="F134" s="385"/>
      <c r="G134" s="385"/>
      <c r="H134" s="385">
        <f>SUM(H132:H133)</f>
        <v>150</v>
      </c>
      <c r="I134" s="386"/>
      <c r="J134" s="385"/>
      <c r="K134" s="385"/>
      <c r="L134" s="385"/>
      <c r="M134" s="385"/>
      <c r="N134" s="385"/>
      <c r="O134" s="385"/>
      <c r="P134" s="385"/>
      <c r="Q134" s="385"/>
      <c r="R134" s="385">
        <f>SUM(R132:R133)</f>
        <v>350</v>
      </c>
      <c r="S134" s="385"/>
      <c r="T134" s="385"/>
      <c r="U134" s="385"/>
      <c r="V134" s="385"/>
      <c r="W134" s="387"/>
      <c r="X134" s="55"/>
      <c r="Y134" s="55"/>
    </row>
    <row r="135" spans="1:25" x14ac:dyDescent="0.25">
      <c r="A135" s="588" t="s">
        <v>222</v>
      </c>
      <c r="B135" s="586" t="s">
        <v>238</v>
      </c>
      <c r="C135" s="290" t="s">
        <v>471</v>
      </c>
      <c r="D135" s="341"/>
      <c r="E135" s="332">
        <v>21</v>
      </c>
      <c r="F135" s="342"/>
      <c r="G135" s="332">
        <v>85</v>
      </c>
      <c r="H135" s="332">
        <v>82</v>
      </c>
      <c r="I135" s="342"/>
      <c r="J135" s="342"/>
      <c r="K135" s="342"/>
      <c r="L135" s="342"/>
      <c r="M135" s="342"/>
      <c r="N135" s="342"/>
      <c r="O135" s="342"/>
      <c r="P135" s="342"/>
      <c r="Q135" s="342"/>
      <c r="R135" s="342"/>
      <c r="S135" s="342"/>
      <c r="T135" s="342"/>
      <c r="U135" s="333">
        <v>315</v>
      </c>
      <c r="V135" s="342"/>
      <c r="W135" s="593">
        <f>SUM(D135:V135)+SUM(D136:V136)</f>
        <v>600</v>
      </c>
      <c r="X135" s="55"/>
      <c r="Y135" s="55"/>
    </row>
    <row r="136" spans="1:25" ht="15.75" thickBot="1" x14ac:dyDescent="0.3">
      <c r="A136" s="589"/>
      <c r="B136" s="587"/>
      <c r="C136" s="390" t="s">
        <v>209</v>
      </c>
      <c r="D136" s="391"/>
      <c r="E136" s="397">
        <v>29</v>
      </c>
      <c r="F136" s="392"/>
      <c r="G136" s="397">
        <v>15</v>
      </c>
      <c r="H136" s="397">
        <v>18</v>
      </c>
      <c r="I136" s="392"/>
      <c r="J136" s="392"/>
      <c r="K136" s="392"/>
      <c r="L136" s="392"/>
      <c r="M136" s="392"/>
      <c r="N136" s="392"/>
      <c r="O136" s="392"/>
      <c r="P136" s="392"/>
      <c r="Q136" s="392"/>
      <c r="R136" s="392"/>
      <c r="S136" s="392"/>
      <c r="T136" s="392"/>
      <c r="U136" s="393">
        <v>35</v>
      </c>
      <c r="V136" s="392"/>
      <c r="W136" s="594"/>
      <c r="X136" s="55"/>
      <c r="Y136" s="55"/>
    </row>
    <row r="137" spans="1:25" ht="16.5" thickTop="1" thickBot="1" x14ac:dyDescent="0.3">
      <c r="A137" s="381"/>
      <c r="B137" s="382"/>
      <c r="C137" s="383" t="s">
        <v>102</v>
      </c>
      <c r="D137" s="384"/>
      <c r="E137" s="385">
        <f>SUM(E135:E136)</f>
        <v>50</v>
      </c>
      <c r="F137" s="385"/>
      <c r="G137" s="385">
        <f>SUM(G135:G136)</f>
        <v>100</v>
      </c>
      <c r="H137" s="385">
        <f>SUM(H135:H136)</f>
        <v>100</v>
      </c>
      <c r="I137" s="386"/>
      <c r="J137" s="385"/>
      <c r="K137" s="385"/>
      <c r="L137" s="385"/>
      <c r="M137" s="385"/>
      <c r="N137" s="385"/>
      <c r="O137" s="385"/>
      <c r="P137" s="385"/>
      <c r="Q137" s="385"/>
      <c r="R137" s="385"/>
      <c r="S137" s="385"/>
      <c r="T137" s="385"/>
      <c r="U137" s="385">
        <f>SUM(U135:U136)</f>
        <v>350</v>
      </c>
      <c r="V137" s="385"/>
      <c r="W137" s="387"/>
      <c r="X137" s="55"/>
      <c r="Y137" s="55"/>
    </row>
    <row r="138" spans="1:25" x14ac:dyDescent="0.25">
      <c r="A138" s="588" t="s">
        <v>222</v>
      </c>
      <c r="B138" s="586" t="s">
        <v>327</v>
      </c>
      <c r="C138" s="290" t="s">
        <v>471</v>
      </c>
      <c r="D138" s="341"/>
      <c r="E138" s="342"/>
      <c r="F138" s="332">
        <v>44</v>
      </c>
      <c r="G138" s="332">
        <v>35</v>
      </c>
      <c r="H138" s="342"/>
      <c r="I138" s="342"/>
      <c r="J138" s="332">
        <v>32</v>
      </c>
      <c r="K138" s="342"/>
      <c r="L138" s="332">
        <v>173</v>
      </c>
      <c r="M138" s="342"/>
      <c r="N138" s="342"/>
      <c r="O138" s="332">
        <v>165</v>
      </c>
      <c r="P138" s="342"/>
      <c r="Q138" s="342"/>
      <c r="R138" s="342"/>
      <c r="S138" s="342"/>
      <c r="T138" s="342"/>
      <c r="U138" s="342"/>
      <c r="V138" s="342"/>
      <c r="W138" s="593">
        <f>SUM(D138:V138)+SUM(D139:V139)</f>
        <v>600</v>
      </c>
      <c r="X138" s="55"/>
      <c r="Y138" s="55"/>
    </row>
    <row r="139" spans="1:25" ht="15.75" thickBot="1" x14ac:dyDescent="0.3">
      <c r="A139" s="589"/>
      <c r="B139" s="587"/>
      <c r="C139" s="390" t="s">
        <v>209</v>
      </c>
      <c r="D139" s="391"/>
      <c r="E139" s="392"/>
      <c r="F139" s="397">
        <v>56</v>
      </c>
      <c r="G139" s="397">
        <v>15</v>
      </c>
      <c r="H139" s="392"/>
      <c r="I139" s="392"/>
      <c r="J139" s="397">
        <v>18</v>
      </c>
      <c r="K139" s="392"/>
      <c r="L139" s="397">
        <v>27</v>
      </c>
      <c r="M139" s="392"/>
      <c r="N139" s="392"/>
      <c r="O139" s="397">
        <v>35</v>
      </c>
      <c r="P139" s="392"/>
      <c r="Q139" s="392"/>
      <c r="R139" s="392"/>
      <c r="S139" s="392"/>
      <c r="T139" s="392"/>
      <c r="U139" s="392"/>
      <c r="V139" s="392"/>
      <c r="W139" s="594"/>
      <c r="X139" s="55"/>
      <c r="Y139" s="55"/>
    </row>
    <row r="140" spans="1:25" ht="16.5" thickTop="1" thickBot="1" x14ac:dyDescent="0.3">
      <c r="A140" s="381"/>
      <c r="B140" s="382"/>
      <c r="C140" s="383" t="s">
        <v>102</v>
      </c>
      <c r="D140" s="384"/>
      <c r="E140" s="385"/>
      <c r="F140" s="385">
        <f>SUM(F138:F139)</f>
        <v>100</v>
      </c>
      <c r="G140" s="385">
        <f>SUM(G138:G139)</f>
        <v>50</v>
      </c>
      <c r="H140" s="385"/>
      <c r="I140" s="386"/>
      <c r="J140" s="385">
        <f>SUM(J138:J139)</f>
        <v>50</v>
      </c>
      <c r="K140" s="385"/>
      <c r="L140" s="385">
        <f>SUM(L138:L139)</f>
        <v>200</v>
      </c>
      <c r="M140" s="385"/>
      <c r="N140" s="385"/>
      <c r="O140" s="385">
        <f>SUM(O138:O139)</f>
        <v>200</v>
      </c>
      <c r="P140" s="385"/>
      <c r="Q140" s="385"/>
      <c r="R140" s="385"/>
      <c r="S140" s="385"/>
      <c r="T140" s="385"/>
      <c r="U140" s="385"/>
      <c r="V140" s="385"/>
      <c r="W140" s="387"/>
      <c r="X140" s="55"/>
      <c r="Y140" s="55"/>
    </row>
    <row r="141" spans="1:25" x14ac:dyDescent="0.25">
      <c r="A141" s="588" t="s">
        <v>239</v>
      </c>
      <c r="B141" s="586" t="s">
        <v>330</v>
      </c>
      <c r="C141" s="290" t="s">
        <v>471</v>
      </c>
      <c r="D141" s="341"/>
      <c r="E141" s="342"/>
      <c r="F141" s="332">
        <v>69</v>
      </c>
      <c r="G141" s="332">
        <v>85</v>
      </c>
      <c r="H141" s="332">
        <v>32</v>
      </c>
      <c r="I141" s="342"/>
      <c r="J141" s="342"/>
      <c r="K141" s="342"/>
      <c r="L141" s="342"/>
      <c r="M141" s="342"/>
      <c r="N141" s="342"/>
      <c r="O141" s="342"/>
      <c r="P141" s="342"/>
      <c r="Q141" s="342"/>
      <c r="R141" s="342"/>
      <c r="S141" s="342"/>
      <c r="T141" s="342"/>
      <c r="U141" s="333">
        <v>315</v>
      </c>
      <c r="V141" s="342"/>
      <c r="W141" s="593">
        <f>SUM(D141:V141)+SUM(D142:V142)</f>
        <v>600</v>
      </c>
      <c r="X141" s="55"/>
      <c r="Y141" s="55"/>
    </row>
    <row r="142" spans="1:25" ht="15.75" thickBot="1" x14ac:dyDescent="0.3">
      <c r="A142" s="589"/>
      <c r="B142" s="587"/>
      <c r="C142" s="390" t="s">
        <v>209</v>
      </c>
      <c r="D142" s="391"/>
      <c r="E142" s="392"/>
      <c r="F142" s="397">
        <v>31</v>
      </c>
      <c r="G142" s="397">
        <v>15</v>
      </c>
      <c r="H142" s="397">
        <v>18</v>
      </c>
      <c r="I142" s="392"/>
      <c r="J142" s="392"/>
      <c r="K142" s="392"/>
      <c r="L142" s="392"/>
      <c r="M142" s="392"/>
      <c r="N142" s="392"/>
      <c r="O142" s="392"/>
      <c r="P142" s="392"/>
      <c r="Q142" s="392"/>
      <c r="R142" s="392"/>
      <c r="S142" s="392"/>
      <c r="T142" s="392"/>
      <c r="U142" s="393">
        <v>35</v>
      </c>
      <c r="V142" s="392"/>
      <c r="W142" s="594"/>
      <c r="X142" s="55"/>
      <c r="Y142" s="55"/>
    </row>
    <row r="143" spans="1:25" ht="16.5" thickTop="1" thickBot="1" x14ac:dyDescent="0.3">
      <c r="A143" s="381"/>
      <c r="B143" s="382"/>
      <c r="C143" s="383" t="s">
        <v>102</v>
      </c>
      <c r="D143" s="384"/>
      <c r="E143" s="385"/>
      <c r="F143" s="385">
        <f>SUM(F141:F142)</f>
        <v>100</v>
      </c>
      <c r="G143" s="385">
        <f>SUM(G141:G142)</f>
        <v>100</v>
      </c>
      <c r="H143" s="385">
        <f>SUM(H141:H142)</f>
        <v>50</v>
      </c>
      <c r="I143" s="386"/>
      <c r="J143" s="385"/>
      <c r="K143" s="385"/>
      <c r="L143" s="385"/>
      <c r="M143" s="385"/>
      <c r="N143" s="385"/>
      <c r="O143" s="385"/>
      <c r="P143" s="385"/>
      <c r="Q143" s="385"/>
      <c r="R143" s="385"/>
      <c r="S143" s="385"/>
      <c r="T143" s="385"/>
      <c r="U143" s="385">
        <f>SUM(U141:U142)</f>
        <v>350</v>
      </c>
      <c r="V143" s="385"/>
      <c r="W143" s="387"/>
      <c r="X143" s="55"/>
      <c r="Y143" s="55"/>
    </row>
    <row r="144" spans="1:25" x14ac:dyDescent="0.25">
      <c r="A144" s="588" t="s">
        <v>239</v>
      </c>
      <c r="B144" s="586" t="s">
        <v>332</v>
      </c>
      <c r="C144" s="290" t="s">
        <v>471</v>
      </c>
      <c r="D144" s="338">
        <v>35</v>
      </c>
      <c r="E144" s="332">
        <v>0</v>
      </c>
      <c r="F144" s="342"/>
      <c r="G144" s="342"/>
      <c r="H144" s="342"/>
      <c r="I144" s="332">
        <v>118</v>
      </c>
      <c r="J144" s="342"/>
      <c r="K144" s="342"/>
      <c r="L144" s="342"/>
      <c r="M144" s="342"/>
      <c r="N144" s="342"/>
      <c r="O144" s="342"/>
      <c r="P144" s="332">
        <v>315</v>
      </c>
      <c r="Q144" s="332">
        <v>0</v>
      </c>
      <c r="R144" s="342"/>
      <c r="S144" s="342"/>
      <c r="T144" s="342"/>
      <c r="U144" s="342"/>
      <c r="V144" s="342"/>
      <c r="W144" s="593">
        <f>SUM(D144:V144)+SUM(D145:V145)</f>
        <v>600</v>
      </c>
      <c r="X144" s="55"/>
      <c r="Y144" s="55"/>
    </row>
    <row r="145" spans="1:25" ht="15.75" thickBot="1" x14ac:dyDescent="0.3">
      <c r="A145" s="589"/>
      <c r="B145" s="587"/>
      <c r="C145" s="390" t="s">
        <v>209</v>
      </c>
      <c r="D145" s="396">
        <v>15</v>
      </c>
      <c r="E145" s="397">
        <v>29</v>
      </c>
      <c r="F145" s="392"/>
      <c r="G145" s="392"/>
      <c r="H145" s="392"/>
      <c r="I145" s="397">
        <v>18</v>
      </c>
      <c r="J145" s="392"/>
      <c r="K145" s="392"/>
      <c r="L145" s="392"/>
      <c r="M145" s="392"/>
      <c r="N145" s="392"/>
      <c r="O145" s="392"/>
      <c r="P145" s="397">
        <v>35</v>
      </c>
      <c r="Q145" s="397">
        <v>35</v>
      </c>
      <c r="R145" s="392"/>
      <c r="S145" s="392"/>
      <c r="T145" s="392"/>
      <c r="U145" s="392"/>
      <c r="V145" s="392"/>
      <c r="W145" s="594"/>
      <c r="X145" s="55"/>
      <c r="Y145" s="55"/>
    </row>
    <row r="146" spans="1:25" ht="16.5" thickTop="1" thickBot="1" x14ac:dyDescent="0.3">
      <c r="A146" s="381"/>
      <c r="B146" s="382"/>
      <c r="C146" s="383" t="s">
        <v>102</v>
      </c>
      <c r="D146" s="384">
        <f>SUM(D144:D145)</f>
        <v>50</v>
      </c>
      <c r="E146" s="385">
        <f>SUM(E144:E145)</f>
        <v>29</v>
      </c>
      <c r="F146" s="385"/>
      <c r="G146" s="385"/>
      <c r="H146" s="385"/>
      <c r="I146" s="386">
        <f>SUM(I144:I145)</f>
        <v>136</v>
      </c>
      <c r="J146" s="385"/>
      <c r="K146" s="385"/>
      <c r="L146" s="385"/>
      <c r="M146" s="385"/>
      <c r="N146" s="385"/>
      <c r="O146" s="385"/>
      <c r="P146" s="385">
        <f>SUM(P144:P145)</f>
        <v>350</v>
      </c>
      <c r="Q146" s="385">
        <f>SUM(Q144:Q145)</f>
        <v>35</v>
      </c>
      <c r="R146" s="385"/>
      <c r="S146" s="385"/>
      <c r="T146" s="385"/>
      <c r="U146" s="385"/>
      <c r="V146" s="385"/>
      <c r="W146" s="387"/>
      <c r="X146" s="55"/>
      <c r="Y146" s="55"/>
    </row>
    <row r="147" spans="1:25" x14ac:dyDescent="0.25">
      <c r="A147" s="588" t="s">
        <v>239</v>
      </c>
      <c r="B147" s="586" t="s">
        <v>431</v>
      </c>
      <c r="C147" s="290" t="s">
        <v>471</v>
      </c>
      <c r="D147" s="338">
        <v>66</v>
      </c>
      <c r="E147" s="332">
        <v>0</v>
      </c>
      <c r="F147" s="342"/>
      <c r="G147" s="342"/>
      <c r="H147" s="342"/>
      <c r="I147" s="332">
        <v>87</v>
      </c>
      <c r="J147" s="342"/>
      <c r="K147" s="342"/>
      <c r="L147" s="342"/>
      <c r="M147" s="342"/>
      <c r="N147" s="342"/>
      <c r="O147" s="342"/>
      <c r="P147" s="342"/>
      <c r="Q147" s="332">
        <v>0</v>
      </c>
      <c r="R147" s="332">
        <v>315</v>
      </c>
      <c r="S147" s="342"/>
      <c r="T147" s="342"/>
      <c r="U147" s="342"/>
      <c r="V147" s="342"/>
      <c r="W147" s="593">
        <f>SUM(D147:V147)+SUM(D148:V148)</f>
        <v>600</v>
      </c>
      <c r="X147" s="55"/>
      <c r="Y147" s="55"/>
    </row>
    <row r="148" spans="1:25" ht="15.75" thickBot="1" x14ac:dyDescent="0.3">
      <c r="A148" s="589"/>
      <c r="B148" s="587"/>
      <c r="C148" s="390" t="s">
        <v>209</v>
      </c>
      <c r="D148" s="396">
        <v>15</v>
      </c>
      <c r="E148" s="397">
        <v>29</v>
      </c>
      <c r="F148" s="392"/>
      <c r="G148" s="392"/>
      <c r="H148" s="392"/>
      <c r="I148" s="397">
        <v>18</v>
      </c>
      <c r="J148" s="392"/>
      <c r="K148" s="392"/>
      <c r="L148" s="392"/>
      <c r="M148" s="392"/>
      <c r="N148" s="392"/>
      <c r="O148" s="392"/>
      <c r="P148" s="392"/>
      <c r="Q148" s="397">
        <v>35</v>
      </c>
      <c r="R148" s="397">
        <v>35</v>
      </c>
      <c r="S148" s="392"/>
      <c r="T148" s="392"/>
      <c r="U148" s="392"/>
      <c r="V148" s="392"/>
      <c r="W148" s="594"/>
      <c r="X148" s="55"/>
      <c r="Y148" s="55"/>
    </row>
    <row r="149" spans="1:25" ht="16.5" thickTop="1" thickBot="1" x14ac:dyDescent="0.3">
      <c r="A149" s="381"/>
      <c r="B149" s="382"/>
      <c r="C149" s="383" t="s">
        <v>102</v>
      </c>
      <c r="D149" s="384">
        <f>SUM(D147:D148)</f>
        <v>81</v>
      </c>
      <c r="E149" s="385">
        <f>SUM(E147:E148)</f>
        <v>29</v>
      </c>
      <c r="F149" s="385"/>
      <c r="G149" s="385"/>
      <c r="H149" s="385"/>
      <c r="I149" s="386">
        <f>SUM(I147:I148)</f>
        <v>105</v>
      </c>
      <c r="J149" s="385"/>
      <c r="K149" s="385"/>
      <c r="L149" s="385"/>
      <c r="M149" s="385"/>
      <c r="N149" s="385"/>
      <c r="O149" s="385"/>
      <c r="P149" s="385"/>
      <c r="Q149" s="385">
        <f>SUM(Q147:Q148)</f>
        <v>35</v>
      </c>
      <c r="R149" s="385">
        <f>SUM(R147:R148)</f>
        <v>350</v>
      </c>
      <c r="S149" s="385"/>
      <c r="T149" s="385"/>
      <c r="U149" s="385"/>
      <c r="V149" s="385"/>
      <c r="W149" s="387"/>
      <c r="X149" s="55"/>
      <c r="Y149" s="55"/>
    </row>
    <row r="150" spans="1:25" x14ac:dyDescent="0.25">
      <c r="A150" s="588" t="s">
        <v>239</v>
      </c>
      <c r="B150" s="586" t="s">
        <v>334</v>
      </c>
      <c r="C150" s="290" t="s">
        <v>471</v>
      </c>
      <c r="D150" s="338">
        <v>35</v>
      </c>
      <c r="E150" s="332">
        <v>0</v>
      </c>
      <c r="F150" s="342"/>
      <c r="G150" s="342"/>
      <c r="H150" s="342"/>
      <c r="I150" s="332">
        <v>3</v>
      </c>
      <c r="J150" s="342"/>
      <c r="K150" s="342"/>
      <c r="L150" s="342"/>
      <c r="M150" s="332">
        <v>115</v>
      </c>
      <c r="N150" s="342"/>
      <c r="O150" s="342"/>
      <c r="P150" s="332">
        <v>315</v>
      </c>
      <c r="Q150" s="342"/>
      <c r="R150" s="342"/>
      <c r="S150" s="342"/>
      <c r="T150" s="342"/>
      <c r="U150" s="342"/>
      <c r="V150" s="342"/>
      <c r="W150" s="593">
        <f>SUM(D150:V150)+SUM(D151:V151)</f>
        <v>600</v>
      </c>
      <c r="X150" s="55"/>
      <c r="Y150" s="55"/>
    </row>
    <row r="151" spans="1:25" ht="15.75" thickBot="1" x14ac:dyDescent="0.3">
      <c r="A151" s="589"/>
      <c r="B151" s="587"/>
      <c r="C151" s="390" t="s">
        <v>209</v>
      </c>
      <c r="D151" s="396">
        <v>15</v>
      </c>
      <c r="E151" s="397">
        <v>29</v>
      </c>
      <c r="F151" s="392"/>
      <c r="G151" s="392"/>
      <c r="H151" s="392"/>
      <c r="I151" s="397">
        <v>18</v>
      </c>
      <c r="J151" s="392"/>
      <c r="K151" s="392"/>
      <c r="L151" s="392"/>
      <c r="M151" s="397">
        <v>35</v>
      </c>
      <c r="N151" s="392"/>
      <c r="O151" s="392"/>
      <c r="P151" s="397">
        <v>35</v>
      </c>
      <c r="Q151" s="392"/>
      <c r="R151" s="392"/>
      <c r="S151" s="392"/>
      <c r="T151" s="392"/>
      <c r="U151" s="392"/>
      <c r="V151" s="392"/>
      <c r="W151" s="594"/>
      <c r="X151" s="55"/>
    </row>
    <row r="152" spans="1:25" ht="16.5" thickTop="1" thickBot="1" x14ac:dyDescent="0.3">
      <c r="A152" s="381"/>
      <c r="B152" s="382"/>
      <c r="C152" s="383" t="s">
        <v>102</v>
      </c>
      <c r="D152" s="384">
        <f>SUM(D150:D151)</f>
        <v>50</v>
      </c>
      <c r="E152" s="385">
        <f>SUM(E150:E151)</f>
        <v>29</v>
      </c>
      <c r="F152" s="385"/>
      <c r="G152" s="385"/>
      <c r="H152" s="385"/>
      <c r="I152" s="386">
        <f>SUM(I150:I151)</f>
        <v>21</v>
      </c>
      <c r="J152" s="385"/>
      <c r="K152" s="385"/>
      <c r="L152" s="385"/>
      <c r="M152" s="385">
        <f>SUM(M150:M151)</f>
        <v>150</v>
      </c>
      <c r="N152" s="385"/>
      <c r="O152" s="385"/>
      <c r="P152" s="385">
        <f>SUM(P150:P151)</f>
        <v>350</v>
      </c>
      <c r="Q152" s="385"/>
      <c r="R152" s="385"/>
      <c r="S152" s="385"/>
      <c r="T152" s="385"/>
      <c r="U152" s="385"/>
      <c r="V152" s="385"/>
      <c r="W152" s="387"/>
      <c r="X152" s="55"/>
    </row>
    <row r="153" spans="1:25" x14ac:dyDescent="0.25">
      <c r="A153" s="588" t="s">
        <v>239</v>
      </c>
      <c r="B153" s="586" t="s">
        <v>245</v>
      </c>
      <c r="C153" s="290" t="s">
        <v>471</v>
      </c>
      <c r="D153" s="338">
        <v>0</v>
      </c>
      <c r="E153" s="342"/>
      <c r="F153" s="332">
        <v>0</v>
      </c>
      <c r="G153" s="342"/>
      <c r="H153" s="342"/>
      <c r="I153" s="332">
        <v>151</v>
      </c>
      <c r="J153" s="342"/>
      <c r="K153" s="342"/>
      <c r="L153" s="342"/>
      <c r="M153" s="342"/>
      <c r="N153" s="342"/>
      <c r="O153" s="342"/>
      <c r="P153" s="332">
        <v>315</v>
      </c>
      <c r="Q153" s="332">
        <v>0</v>
      </c>
      <c r="R153" s="342"/>
      <c r="S153" s="342"/>
      <c r="T153" s="342"/>
      <c r="U153" s="342"/>
      <c r="V153" s="342"/>
      <c r="W153" s="593">
        <f>SUM(D153:V153)+SUM(D154:V154)</f>
        <v>600</v>
      </c>
      <c r="X153" s="55"/>
    </row>
    <row r="154" spans="1:25" ht="15.75" thickBot="1" x14ac:dyDescent="0.3">
      <c r="A154" s="589"/>
      <c r="B154" s="587"/>
      <c r="C154" s="390" t="s">
        <v>209</v>
      </c>
      <c r="D154" s="396">
        <v>15</v>
      </c>
      <c r="E154" s="392"/>
      <c r="F154" s="397">
        <v>31</v>
      </c>
      <c r="G154" s="392"/>
      <c r="H154" s="392"/>
      <c r="I154" s="397">
        <v>18</v>
      </c>
      <c r="J154" s="392"/>
      <c r="K154" s="392"/>
      <c r="L154" s="392"/>
      <c r="M154" s="392"/>
      <c r="N154" s="392"/>
      <c r="O154" s="392"/>
      <c r="P154" s="397">
        <v>35</v>
      </c>
      <c r="Q154" s="397">
        <v>35</v>
      </c>
      <c r="R154" s="392"/>
      <c r="S154" s="392"/>
      <c r="T154" s="392"/>
      <c r="U154" s="392"/>
      <c r="V154" s="392"/>
      <c r="W154" s="594"/>
      <c r="X154" s="55"/>
    </row>
    <row r="155" spans="1:25" ht="16.5" thickTop="1" thickBot="1" x14ac:dyDescent="0.3">
      <c r="A155" s="381"/>
      <c r="B155" s="382"/>
      <c r="C155" s="383" t="s">
        <v>102</v>
      </c>
      <c r="D155" s="384">
        <f>SUM(D153:D154)</f>
        <v>15</v>
      </c>
      <c r="E155" s="385"/>
      <c r="F155" s="385">
        <f>SUM(F153:F154)</f>
        <v>31</v>
      </c>
      <c r="G155" s="385"/>
      <c r="H155" s="385"/>
      <c r="I155" s="386">
        <f>SUM(I153:I154)</f>
        <v>169</v>
      </c>
      <c r="J155" s="385"/>
      <c r="K155" s="385"/>
      <c r="L155" s="385"/>
      <c r="M155" s="385"/>
      <c r="N155" s="385"/>
      <c r="O155" s="385"/>
      <c r="P155" s="385">
        <f>SUM(P153:P154)</f>
        <v>350</v>
      </c>
      <c r="Q155" s="385">
        <f>SUM(Q153:Q154)</f>
        <v>35</v>
      </c>
      <c r="R155" s="385"/>
      <c r="S155" s="385"/>
      <c r="T155" s="385"/>
      <c r="U155" s="385"/>
      <c r="V155" s="385"/>
      <c r="W155" s="387"/>
      <c r="X155" s="55"/>
    </row>
    <row r="156" spans="1:25" x14ac:dyDescent="0.25">
      <c r="A156" s="588" t="s">
        <v>242</v>
      </c>
      <c r="B156" s="586" t="s">
        <v>247</v>
      </c>
      <c r="C156" s="290" t="s">
        <v>471</v>
      </c>
      <c r="D156" s="401">
        <v>0</v>
      </c>
      <c r="E156" s="332">
        <v>0</v>
      </c>
      <c r="F156" s="342"/>
      <c r="G156" s="342"/>
      <c r="H156" s="342"/>
      <c r="I156" s="342"/>
      <c r="J156" s="342"/>
      <c r="K156" s="332">
        <v>41</v>
      </c>
      <c r="L156" s="342"/>
      <c r="M156" s="402">
        <v>115</v>
      </c>
      <c r="N156" s="342"/>
      <c r="O156" s="342"/>
      <c r="P156" s="342"/>
      <c r="Q156" s="342"/>
      <c r="R156" s="332">
        <v>315</v>
      </c>
      <c r="S156" s="342"/>
      <c r="T156" s="342"/>
      <c r="U156" s="342"/>
      <c r="V156" s="342"/>
      <c r="W156" s="593">
        <f>SUM(D156:V156)+SUM(D157:V157)</f>
        <v>600</v>
      </c>
      <c r="X156" s="55"/>
    </row>
    <row r="157" spans="1:25" ht="15.75" thickBot="1" x14ac:dyDescent="0.3">
      <c r="A157" s="589"/>
      <c r="B157" s="587"/>
      <c r="C157" s="390" t="s">
        <v>209</v>
      </c>
      <c r="D157" s="396">
        <v>21</v>
      </c>
      <c r="E157" s="397">
        <v>29</v>
      </c>
      <c r="F157" s="392"/>
      <c r="G157" s="392"/>
      <c r="H157" s="392"/>
      <c r="I157" s="392"/>
      <c r="J157" s="392"/>
      <c r="K157" s="397">
        <v>9</v>
      </c>
      <c r="L157" s="392"/>
      <c r="M157" s="397">
        <v>35</v>
      </c>
      <c r="N157" s="392"/>
      <c r="O157" s="392"/>
      <c r="P157" s="392"/>
      <c r="Q157" s="392"/>
      <c r="R157" s="397">
        <v>35</v>
      </c>
      <c r="S157" s="392"/>
      <c r="T157" s="392"/>
      <c r="U157" s="392"/>
      <c r="V157" s="392"/>
      <c r="W157" s="594"/>
      <c r="X157" s="55"/>
    </row>
    <row r="158" spans="1:25" ht="16.5" thickTop="1" thickBot="1" x14ac:dyDescent="0.3">
      <c r="A158" s="381"/>
      <c r="B158" s="382"/>
      <c r="C158" s="383" t="s">
        <v>102</v>
      </c>
      <c r="D158" s="384">
        <f>SUM(D156:D157)</f>
        <v>21</v>
      </c>
      <c r="E158" s="385">
        <f>SUM(E156:E157)</f>
        <v>29</v>
      </c>
      <c r="F158" s="385"/>
      <c r="G158" s="385"/>
      <c r="H158" s="385"/>
      <c r="I158" s="386"/>
      <c r="J158" s="385"/>
      <c r="K158" s="385">
        <f>SUM(K156:K157)</f>
        <v>50</v>
      </c>
      <c r="L158" s="385"/>
      <c r="M158" s="385">
        <f>SUM(M156:M157)</f>
        <v>150</v>
      </c>
      <c r="N158" s="385"/>
      <c r="O158" s="385"/>
      <c r="P158" s="385"/>
      <c r="Q158" s="385"/>
      <c r="R158" s="385">
        <f>SUM(R156:R157)</f>
        <v>350</v>
      </c>
      <c r="S158" s="385"/>
      <c r="T158" s="385"/>
      <c r="U158" s="385"/>
      <c r="V158" s="385"/>
      <c r="W158" s="387"/>
      <c r="X158" s="55"/>
    </row>
    <row r="159" spans="1:25" x14ac:dyDescent="0.25">
      <c r="A159" s="588" t="s">
        <v>242</v>
      </c>
      <c r="B159" s="586" t="s">
        <v>339</v>
      </c>
      <c r="C159" s="290" t="s">
        <v>471</v>
      </c>
      <c r="D159" s="341"/>
      <c r="E159" s="342"/>
      <c r="F159" s="332">
        <v>119</v>
      </c>
      <c r="G159" s="332">
        <v>73</v>
      </c>
      <c r="H159" s="342"/>
      <c r="I159" s="342"/>
      <c r="J159" s="332">
        <v>182</v>
      </c>
      <c r="K159" s="342"/>
      <c r="L159" s="332">
        <v>100</v>
      </c>
      <c r="M159" s="342"/>
      <c r="N159" s="342"/>
      <c r="O159" s="342"/>
      <c r="P159" s="342"/>
      <c r="Q159" s="342"/>
      <c r="R159" s="342"/>
      <c r="S159" s="332">
        <v>0</v>
      </c>
      <c r="T159" s="342"/>
      <c r="U159" s="342"/>
      <c r="V159" s="342"/>
      <c r="W159" s="593">
        <f>SUM(D159:V159)+SUM(D160:V160)</f>
        <v>600</v>
      </c>
      <c r="X159" s="55"/>
    </row>
    <row r="160" spans="1:25" ht="15.75" thickBot="1" x14ac:dyDescent="0.3">
      <c r="A160" s="589"/>
      <c r="B160" s="587"/>
      <c r="C160" s="390" t="s">
        <v>209</v>
      </c>
      <c r="D160" s="391"/>
      <c r="E160" s="392"/>
      <c r="F160" s="397">
        <v>31</v>
      </c>
      <c r="G160" s="397">
        <v>15</v>
      </c>
      <c r="H160" s="392"/>
      <c r="I160" s="392"/>
      <c r="J160" s="397">
        <v>18</v>
      </c>
      <c r="K160" s="392"/>
      <c r="L160" s="397">
        <v>27</v>
      </c>
      <c r="M160" s="392"/>
      <c r="N160" s="392"/>
      <c r="O160" s="392"/>
      <c r="P160" s="392"/>
      <c r="Q160" s="392"/>
      <c r="R160" s="392"/>
      <c r="S160" s="397">
        <v>35</v>
      </c>
      <c r="T160" s="392"/>
      <c r="U160" s="392"/>
      <c r="V160" s="392"/>
      <c r="W160" s="594"/>
      <c r="X160" s="55"/>
    </row>
    <row r="161" spans="1:24" ht="16.5" thickTop="1" thickBot="1" x14ac:dyDescent="0.3">
      <c r="A161" s="381"/>
      <c r="B161" s="382"/>
      <c r="C161" s="383" t="s">
        <v>102</v>
      </c>
      <c r="D161" s="384"/>
      <c r="E161" s="385"/>
      <c r="F161" s="385">
        <f>SUM(F159:F160)</f>
        <v>150</v>
      </c>
      <c r="G161" s="385">
        <f>SUM(G159:G160)</f>
        <v>88</v>
      </c>
      <c r="H161" s="385"/>
      <c r="I161" s="386"/>
      <c r="J161" s="385">
        <f>SUM(J159:J160)</f>
        <v>200</v>
      </c>
      <c r="K161" s="385"/>
      <c r="L161" s="385">
        <f>SUM(L159:L160)</f>
        <v>127</v>
      </c>
      <c r="M161" s="385"/>
      <c r="N161" s="385"/>
      <c r="O161" s="385"/>
      <c r="P161" s="385"/>
      <c r="Q161" s="385"/>
      <c r="R161" s="385"/>
      <c r="S161" s="385">
        <f>SUM(S159:S160)</f>
        <v>35</v>
      </c>
      <c r="T161" s="385"/>
      <c r="U161" s="385"/>
      <c r="V161" s="385"/>
      <c r="W161" s="387"/>
      <c r="X161" s="55"/>
    </row>
    <row r="162" spans="1:24" x14ac:dyDescent="0.25">
      <c r="A162" s="588" t="s">
        <v>242</v>
      </c>
      <c r="B162" s="586" t="s">
        <v>335</v>
      </c>
      <c r="C162" s="290" t="s">
        <v>471</v>
      </c>
      <c r="D162" s="338">
        <v>0</v>
      </c>
      <c r="E162" s="342"/>
      <c r="F162" s="342"/>
      <c r="G162" s="332">
        <v>0</v>
      </c>
      <c r="H162" s="342"/>
      <c r="I162" s="332">
        <v>0</v>
      </c>
      <c r="J162" s="342"/>
      <c r="K162" s="342"/>
      <c r="L162" s="342"/>
      <c r="M162" s="332">
        <v>0</v>
      </c>
      <c r="N162" s="342"/>
      <c r="O162" s="342"/>
      <c r="P162" s="332">
        <v>315</v>
      </c>
      <c r="Q162" s="342"/>
      <c r="R162" s="342"/>
      <c r="S162" s="342"/>
      <c r="T162" s="342"/>
      <c r="U162" s="342"/>
      <c r="V162" s="342"/>
      <c r="W162" s="593">
        <f>SUM(D162:V162)+SUM(D163:V163)</f>
        <v>600</v>
      </c>
      <c r="X162" s="55"/>
    </row>
    <row r="163" spans="1:24" ht="15.75" thickBot="1" x14ac:dyDescent="0.3">
      <c r="A163" s="589"/>
      <c r="B163" s="587"/>
      <c r="C163" s="390" t="s">
        <v>209</v>
      </c>
      <c r="D163" s="396">
        <v>15</v>
      </c>
      <c r="E163" s="392"/>
      <c r="F163" s="392"/>
      <c r="G163" s="397">
        <v>182</v>
      </c>
      <c r="H163" s="392"/>
      <c r="I163" s="397">
        <v>18</v>
      </c>
      <c r="J163" s="392"/>
      <c r="K163" s="392"/>
      <c r="L163" s="392"/>
      <c r="M163" s="397">
        <v>35</v>
      </c>
      <c r="N163" s="392"/>
      <c r="O163" s="392"/>
      <c r="P163" s="397">
        <v>35</v>
      </c>
      <c r="Q163" s="392"/>
      <c r="R163" s="392"/>
      <c r="S163" s="392"/>
      <c r="T163" s="392"/>
      <c r="U163" s="392"/>
      <c r="V163" s="392"/>
      <c r="W163" s="594"/>
      <c r="X163" s="55"/>
    </row>
    <row r="164" spans="1:24" ht="16.5" thickTop="1" thickBot="1" x14ac:dyDescent="0.3">
      <c r="A164" s="381"/>
      <c r="B164" s="382"/>
      <c r="C164" s="383" t="s">
        <v>102</v>
      </c>
      <c r="D164" s="384">
        <f>SUM(D162:D163)</f>
        <v>15</v>
      </c>
      <c r="E164" s="385"/>
      <c r="F164" s="385"/>
      <c r="G164" s="385">
        <f>SUM(G162:G163)</f>
        <v>182</v>
      </c>
      <c r="H164" s="385"/>
      <c r="I164" s="386">
        <f>SUM(I162:I163)</f>
        <v>18</v>
      </c>
      <c r="J164" s="385"/>
      <c r="K164" s="385"/>
      <c r="L164" s="385"/>
      <c r="M164" s="385">
        <f>SUM(M162:M163)</f>
        <v>35</v>
      </c>
      <c r="N164" s="385"/>
      <c r="O164" s="385"/>
      <c r="P164" s="385">
        <f>SUM(P162:P163)</f>
        <v>350</v>
      </c>
      <c r="Q164" s="385"/>
      <c r="R164" s="385"/>
      <c r="S164" s="385"/>
      <c r="T164" s="385"/>
      <c r="U164" s="385"/>
      <c r="V164" s="385"/>
      <c r="W164" s="387"/>
      <c r="X164" s="55"/>
    </row>
    <row r="165" spans="1:24" x14ac:dyDescent="0.25">
      <c r="A165" s="588" t="s">
        <v>242</v>
      </c>
      <c r="B165" s="586" t="s">
        <v>338</v>
      </c>
      <c r="C165" s="290" t="s">
        <v>471</v>
      </c>
      <c r="D165" s="341"/>
      <c r="E165" s="332">
        <v>0</v>
      </c>
      <c r="F165" s="342"/>
      <c r="G165" s="332">
        <v>2</v>
      </c>
      <c r="H165" s="342"/>
      <c r="I165" s="342"/>
      <c r="J165" s="332">
        <v>186</v>
      </c>
      <c r="K165" s="342"/>
      <c r="L165" s="342"/>
      <c r="M165" s="342"/>
      <c r="N165" s="342"/>
      <c r="O165" s="342"/>
      <c r="P165" s="342"/>
      <c r="Q165" s="342"/>
      <c r="R165" s="332">
        <v>315</v>
      </c>
      <c r="S165" s="342"/>
      <c r="T165" s="342"/>
      <c r="U165" s="342"/>
      <c r="V165" s="342"/>
      <c r="W165" s="593">
        <f>SUM(D165:V165)+SUM(D166:V166)</f>
        <v>600</v>
      </c>
      <c r="X165" s="55"/>
    </row>
    <row r="166" spans="1:24" ht="15.75" thickBot="1" x14ac:dyDescent="0.3">
      <c r="A166" s="589"/>
      <c r="B166" s="587"/>
      <c r="C166" s="390" t="s">
        <v>209</v>
      </c>
      <c r="D166" s="391"/>
      <c r="E166" s="397">
        <v>29</v>
      </c>
      <c r="F166" s="392"/>
      <c r="G166" s="397">
        <v>15</v>
      </c>
      <c r="H166" s="392"/>
      <c r="I166" s="392"/>
      <c r="J166" s="397">
        <v>18</v>
      </c>
      <c r="K166" s="392"/>
      <c r="L166" s="392"/>
      <c r="M166" s="392"/>
      <c r="N166" s="392"/>
      <c r="O166" s="392"/>
      <c r="P166" s="392"/>
      <c r="Q166" s="392"/>
      <c r="R166" s="397">
        <v>35</v>
      </c>
      <c r="S166" s="392"/>
      <c r="T166" s="392"/>
      <c r="U166" s="392"/>
      <c r="V166" s="392"/>
      <c r="W166" s="594"/>
      <c r="X166" s="55"/>
    </row>
    <row r="167" spans="1:24" ht="16.5" thickTop="1" thickBot="1" x14ac:dyDescent="0.3">
      <c r="A167" s="381"/>
      <c r="B167" s="382"/>
      <c r="C167" s="383" t="s">
        <v>102</v>
      </c>
      <c r="D167" s="384"/>
      <c r="E167" s="385">
        <f>SUM(E165:E166)</f>
        <v>29</v>
      </c>
      <c r="F167" s="385"/>
      <c r="G167" s="385">
        <f>SUM(G165:G166)</f>
        <v>17</v>
      </c>
      <c r="H167" s="385"/>
      <c r="I167" s="386"/>
      <c r="J167" s="385">
        <f>SUM(J165:J166)</f>
        <v>204</v>
      </c>
      <c r="K167" s="385"/>
      <c r="L167" s="385"/>
      <c r="M167" s="385"/>
      <c r="N167" s="385"/>
      <c r="O167" s="385"/>
      <c r="P167" s="385"/>
      <c r="Q167" s="385"/>
      <c r="R167" s="385">
        <f>SUM(R165:R166)</f>
        <v>350</v>
      </c>
      <c r="S167" s="385"/>
      <c r="T167" s="385"/>
      <c r="U167" s="385"/>
      <c r="V167" s="385"/>
      <c r="W167" s="387"/>
      <c r="X167" s="55"/>
    </row>
    <row r="168" spans="1:24" x14ac:dyDescent="0.25">
      <c r="A168" s="588" t="s">
        <v>246</v>
      </c>
      <c r="B168" s="586" t="s">
        <v>340</v>
      </c>
      <c r="C168" s="290" t="s">
        <v>471</v>
      </c>
      <c r="D168" s="338">
        <v>108</v>
      </c>
      <c r="E168" s="332">
        <v>0</v>
      </c>
      <c r="F168" s="342"/>
      <c r="G168" s="342"/>
      <c r="H168" s="342"/>
      <c r="I168" s="342"/>
      <c r="J168" s="332">
        <v>182</v>
      </c>
      <c r="K168" s="342"/>
      <c r="L168" s="342"/>
      <c r="M168" s="342"/>
      <c r="N168" s="342"/>
      <c r="O168" s="342"/>
      <c r="P168" s="342"/>
      <c r="Q168" s="332">
        <v>165</v>
      </c>
      <c r="R168" s="342"/>
      <c r="S168" s="332">
        <v>6</v>
      </c>
      <c r="T168" s="342"/>
      <c r="U168" s="342"/>
      <c r="V168" s="342"/>
      <c r="W168" s="593">
        <f>SUM(D168:V168)+SUM(D169:V169)</f>
        <v>600</v>
      </c>
      <c r="X168" s="55"/>
    </row>
    <row r="169" spans="1:24" ht="15.75" thickBot="1" x14ac:dyDescent="0.3">
      <c r="A169" s="589"/>
      <c r="B169" s="587"/>
      <c r="C169" s="390" t="s">
        <v>209</v>
      </c>
      <c r="D169" s="396">
        <v>22</v>
      </c>
      <c r="E169" s="397">
        <v>29</v>
      </c>
      <c r="F169" s="392"/>
      <c r="G169" s="392"/>
      <c r="H169" s="392"/>
      <c r="I169" s="392"/>
      <c r="J169" s="397">
        <v>18</v>
      </c>
      <c r="K169" s="392"/>
      <c r="L169" s="392"/>
      <c r="M169" s="392"/>
      <c r="N169" s="392"/>
      <c r="O169" s="392"/>
      <c r="P169" s="392"/>
      <c r="Q169" s="397">
        <v>35</v>
      </c>
      <c r="R169" s="392"/>
      <c r="S169" s="397">
        <v>35</v>
      </c>
      <c r="T169" s="392"/>
      <c r="U169" s="392"/>
      <c r="V169" s="392"/>
      <c r="W169" s="594"/>
      <c r="X169" s="55"/>
    </row>
    <row r="170" spans="1:24" ht="16.5" thickTop="1" thickBot="1" x14ac:dyDescent="0.3">
      <c r="A170" s="381"/>
      <c r="B170" s="382"/>
      <c r="C170" s="383" t="s">
        <v>102</v>
      </c>
      <c r="D170" s="384">
        <f>SUM(D168:D169)</f>
        <v>130</v>
      </c>
      <c r="E170" s="385">
        <f>SUM(E168:E169)</f>
        <v>29</v>
      </c>
      <c r="F170" s="385"/>
      <c r="G170" s="385"/>
      <c r="H170" s="385"/>
      <c r="I170" s="386"/>
      <c r="J170" s="385">
        <f>SUM(J168:J169)</f>
        <v>200</v>
      </c>
      <c r="K170" s="385"/>
      <c r="L170" s="385"/>
      <c r="M170" s="385"/>
      <c r="N170" s="385"/>
      <c r="O170" s="385"/>
      <c r="P170" s="385"/>
      <c r="Q170" s="385">
        <f>SUM(Q168:Q169)</f>
        <v>200</v>
      </c>
      <c r="R170" s="385"/>
      <c r="S170" s="385">
        <f>SUM(S168:S169)</f>
        <v>41</v>
      </c>
      <c r="T170" s="385"/>
      <c r="U170" s="385"/>
      <c r="V170" s="385"/>
      <c r="W170" s="387"/>
      <c r="X170" s="55"/>
    </row>
    <row r="171" spans="1:24" x14ac:dyDescent="0.25">
      <c r="A171" s="588" t="s">
        <v>246</v>
      </c>
      <c r="B171" s="586" t="s">
        <v>248</v>
      </c>
      <c r="C171" s="290" t="s">
        <v>471</v>
      </c>
      <c r="D171" s="338">
        <v>6</v>
      </c>
      <c r="E171" s="400">
        <v>20</v>
      </c>
      <c r="F171" s="342"/>
      <c r="G171" s="342"/>
      <c r="H171" s="342"/>
      <c r="I171" s="342"/>
      <c r="J171" s="342"/>
      <c r="K171" s="332">
        <v>102</v>
      </c>
      <c r="L171" s="332">
        <v>3</v>
      </c>
      <c r="M171" s="342"/>
      <c r="N171" s="342"/>
      <c r="O171" s="342"/>
      <c r="P171" s="342"/>
      <c r="Q171" s="342"/>
      <c r="R171" s="342"/>
      <c r="S171" s="342"/>
      <c r="T171" s="402">
        <v>245</v>
      </c>
      <c r="U171" s="342"/>
      <c r="V171" s="342"/>
      <c r="W171" s="593">
        <f>SUM(D171:V171)+SUM(D172:V172)</f>
        <v>600</v>
      </c>
      <c r="X171" s="55"/>
    </row>
    <row r="172" spans="1:24" ht="15.75" thickBot="1" x14ac:dyDescent="0.3">
      <c r="A172" s="589"/>
      <c r="B172" s="587"/>
      <c r="C172" s="390" t="s">
        <v>209</v>
      </c>
      <c r="D172" s="396">
        <v>54</v>
      </c>
      <c r="E172" s="397">
        <v>29</v>
      </c>
      <c r="F172" s="392"/>
      <c r="G172" s="392"/>
      <c r="H172" s="392"/>
      <c r="I172" s="392"/>
      <c r="J172" s="392"/>
      <c r="K172" s="397">
        <v>9</v>
      </c>
      <c r="L172" s="397">
        <v>97</v>
      </c>
      <c r="M172" s="392"/>
      <c r="N172" s="392"/>
      <c r="O172" s="392"/>
      <c r="P172" s="392"/>
      <c r="Q172" s="392"/>
      <c r="R172" s="392"/>
      <c r="S172" s="392"/>
      <c r="T172" s="403">
        <v>35</v>
      </c>
      <c r="U172" s="392"/>
      <c r="V172" s="392"/>
      <c r="W172" s="594"/>
      <c r="X172" s="55"/>
    </row>
    <row r="173" spans="1:24" ht="16.5" thickTop="1" thickBot="1" x14ac:dyDescent="0.3">
      <c r="A173" s="381"/>
      <c r="B173" s="382"/>
      <c r="C173" s="383" t="s">
        <v>102</v>
      </c>
      <c r="D173" s="384">
        <f>SUM(D171:D172)</f>
        <v>60</v>
      </c>
      <c r="E173" s="385">
        <f>SUM(E171:E172)</f>
        <v>49</v>
      </c>
      <c r="F173" s="385"/>
      <c r="G173" s="385"/>
      <c r="H173" s="385"/>
      <c r="I173" s="386"/>
      <c r="J173" s="385"/>
      <c r="K173" s="385">
        <f>SUM(K171:K172)</f>
        <v>111</v>
      </c>
      <c r="L173" s="385">
        <f>SUM(L171:L172)</f>
        <v>100</v>
      </c>
      <c r="M173" s="385"/>
      <c r="N173" s="385"/>
      <c r="O173" s="385"/>
      <c r="P173" s="385"/>
      <c r="Q173" s="385"/>
      <c r="R173" s="385"/>
      <c r="S173" s="385"/>
      <c r="T173" s="385">
        <f>SUM(T171:T172)</f>
        <v>280</v>
      </c>
      <c r="U173" s="385"/>
      <c r="V173" s="385"/>
      <c r="W173" s="387"/>
      <c r="X173" s="55"/>
    </row>
    <row r="174" spans="1:24" x14ac:dyDescent="0.25">
      <c r="A174" s="588" t="s">
        <v>246</v>
      </c>
      <c r="B174" s="586" t="s">
        <v>382</v>
      </c>
      <c r="C174" s="290" t="s">
        <v>471</v>
      </c>
      <c r="D174" s="338">
        <v>45</v>
      </c>
      <c r="E174" s="342"/>
      <c r="F174" s="332">
        <v>69</v>
      </c>
      <c r="G174" s="342"/>
      <c r="H174" s="342"/>
      <c r="I174" s="342"/>
      <c r="J174" s="332">
        <v>147</v>
      </c>
      <c r="K174" s="342"/>
      <c r="L174" s="332">
        <v>173</v>
      </c>
      <c r="M174" s="342"/>
      <c r="N174" s="342"/>
      <c r="O174" s="342"/>
      <c r="P174" s="342"/>
      <c r="Q174" s="342"/>
      <c r="R174" s="342"/>
      <c r="S174" s="332">
        <v>0</v>
      </c>
      <c r="T174" s="342"/>
      <c r="U174" s="342"/>
      <c r="V174" s="342"/>
      <c r="W174" s="593">
        <f>SUM(D174:V174)+SUM(D175:V175)</f>
        <v>600</v>
      </c>
      <c r="X174" s="55"/>
    </row>
    <row r="175" spans="1:24" ht="15.75" thickBot="1" x14ac:dyDescent="0.3">
      <c r="A175" s="589"/>
      <c r="B175" s="587"/>
      <c r="C175" s="390" t="s">
        <v>209</v>
      </c>
      <c r="D175" s="396">
        <v>55</v>
      </c>
      <c r="E175" s="392"/>
      <c r="F175" s="397">
        <v>31</v>
      </c>
      <c r="G175" s="392"/>
      <c r="H175" s="392"/>
      <c r="I175" s="392"/>
      <c r="J175" s="397">
        <v>18</v>
      </c>
      <c r="K175" s="392"/>
      <c r="L175" s="397">
        <v>27</v>
      </c>
      <c r="M175" s="392"/>
      <c r="N175" s="392"/>
      <c r="O175" s="392"/>
      <c r="P175" s="392"/>
      <c r="Q175" s="392"/>
      <c r="R175" s="392"/>
      <c r="S175" s="397">
        <v>35</v>
      </c>
      <c r="T175" s="392"/>
      <c r="U175" s="392"/>
      <c r="V175" s="392"/>
      <c r="W175" s="594"/>
      <c r="X175" s="55"/>
    </row>
    <row r="176" spans="1:24" ht="16.5" thickTop="1" thickBot="1" x14ac:dyDescent="0.3">
      <c r="A176" s="381"/>
      <c r="B176" s="382"/>
      <c r="C176" s="383" t="s">
        <v>102</v>
      </c>
      <c r="D176" s="384">
        <f>SUM(D174:D175)</f>
        <v>100</v>
      </c>
      <c r="E176" s="385"/>
      <c r="F176" s="385">
        <f>SUM(F174:F175)</f>
        <v>100</v>
      </c>
      <c r="G176" s="385"/>
      <c r="H176" s="385"/>
      <c r="I176" s="386"/>
      <c r="J176" s="385">
        <f>SUM(J174:J175)</f>
        <v>165</v>
      </c>
      <c r="K176" s="385"/>
      <c r="L176" s="385">
        <f>SUM(L174:L175)</f>
        <v>200</v>
      </c>
      <c r="M176" s="385"/>
      <c r="N176" s="385"/>
      <c r="O176" s="385"/>
      <c r="P176" s="385"/>
      <c r="Q176" s="385"/>
      <c r="R176" s="385"/>
      <c r="S176" s="385">
        <f>SUM(S174:S175)</f>
        <v>35</v>
      </c>
      <c r="T176" s="385"/>
      <c r="U176" s="385"/>
      <c r="V176" s="385"/>
      <c r="W176" s="387"/>
      <c r="X176" s="55"/>
    </row>
    <row r="177" spans="1:24" x14ac:dyDescent="0.25">
      <c r="A177" s="588" t="s">
        <v>246</v>
      </c>
      <c r="B177" s="586" t="s">
        <v>344</v>
      </c>
      <c r="C177" s="290" t="s">
        <v>471</v>
      </c>
      <c r="D177" s="401">
        <v>41</v>
      </c>
      <c r="E177" s="400">
        <v>0</v>
      </c>
      <c r="F177" s="342"/>
      <c r="G177" s="342"/>
      <c r="H177" s="342"/>
      <c r="I177" s="332">
        <v>182</v>
      </c>
      <c r="J177" s="342"/>
      <c r="K177" s="342"/>
      <c r="L177" s="342"/>
      <c r="M177" s="342"/>
      <c r="N177" s="342"/>
      <c r="O177" s="342"/>
      <c r="P177" s="342"/>
      <c r="Q177" s="332">
        <v>0</v>
      </c>
      <c r="R177" s="342"/>
      <c r="S177" s="342"/>
      <c r="T177" s="402">
        <v>245</v>
      </c>
      <c r="U177" s="342"/>
      <c r="V177" s="342"/>
      <c r="W177" s="593">
        <f>SUM(D177:V177)+SUM(D178:V178)</f>
        <v>600</v>
      </c>
      <c r="X177" s="55"/>
    </row>
    <row r="178" spans="1:24" ht="15.75" thickBot="1" x14ac:dyDescent="0.3">
      <c r="A178" s="589"/>
      <c r="B178" s="587"/>
      <c r="C178" s="390" t="s">
        <v>209</v>
      </c>
      <c r="D178" s="396">
        <v>15</v>
      </c>
      <c r="E178" s="397">
        <v>29</v>
      </c>
      <c r="F178" s="392"/>
      <c r="G178" s="392"/>
      <c r="H178" s="392"/>
      <c r="I178" s="397">
        <v>18</v>
      </c>
      <c r="J178" s="392"/>
      <c r="K178" s="392"/>
      <c r="L178" s="392"/>
      <c r="M178" s="392"/>
      <c r="N178" s="392"/>
      <c r="O178" s="392"/>
      <c r="P178" s="392"/>
      <c r="Q178" s="397">
        <v>35</v>
      </c>
      <c r="R178" s="392"/>
      <c r="S178" s="392"/>
      <c r="T178" s="397">
        <v>35</v>
      </c>
      <c r="U178" s="392"/>
      <c r="V178" s="392"/>
      <c r="W178" s="594"/>
      <c r="X178" s="55"/>
    </row>
    <row r="179" spans="1:24" ht="16.5" thickTop="1" thickBot="1" x14ac:dyDescent="0.3">
      <c r="A179" s="381"/>
      <c r="B179" s="382"/>
      <c r="C179" s="383" t="s">
        <v>102</v>
      </c>
      <c r="D179" s="384">
        <f>SUM(D177:D178)</f>
        <v>56</v>
      </c>
      <c r="E179" s="385">
        <f>SUM(E177:E178)</f>
        <v>29</v>
      </c>
      <c r="F179" s="385"/>
      <c r="G179" s="385"/>
      <c r="H179" s="385"/>
      <c r="I179" s="386">
        <f>SUM(I177:I178)</f>
        <v>200</v>
      </c>
      <c r="J179" s="385"/>
      <c r="K179" s="385"/>
      <c r="L179" s="385"/>
      <c r="M179" s="385"/>
      <c r="N179" s="385"/>
      <c r="O179" s="385"/>
      <c r="P179" s="385"/>
      <c r="Q179" s="385">
        <f>SUM(Q177:Q178)</f>
        <v>35</v>
      </c>
      <c r="R179" s="385"/>
      <c r="S179" s="385"/>
      <c r="T179" s="385">
        <f>SUM(T177:T178)</f>
        <v>280</v>
      </c>
      <c r="U179" s="385"/>
      <c r="V179" s="385"/>
      <c r="W179" s="387"/>
      <c r="X179" s="55"/>
    </row>
    <row r="180" spans="1:24" ht="64.5" x14ac:dyDescent="0.25">
      <c r="A180" s="340"/>
      <c r="B180" s="592" t="s">
        <v>503</v>
      </c>
      <c r="C180" s="592"/>
      <c r="D180" s="359" t="s">
        <v>408</v>
      </c>
      <c r="E180" s="360" t="s">
        <v>409</v>
      </c>
      <c r="F180" s="359" t="s">
        <v>410</v>
      </c>
      <c r="G180" s="360" t="s">
        <v>411</v>
      </c>
      <c r="H180" s="359" t="s">
        <v>412</v>
      </c>
      <c r="I180" s="360" t="s">
        <v>413</v>
      </c>
      <c r="J180" s="360" t="s">
        <v>414</v>
      </c>
      <c r="K180" s="360" t="s">
        <v>415</v>
      </c>
      <c r="L180" s="360" t="s">
        <v>416</v>
      </c>
      <c r="M180" s="359" t="s">
        <v>417</v>
      </c>
      <c r="N180" s="359" t="s">
        <v>418</v>
      </c>
      <c r="O180" s="359" t="s">
        <v>419</v>
      </c>
      <c r="P180" s="359" t="s">
        <v>420</v>
      </c>
      <c r="Q180" s="360" t="s">
        <v>421</v>
      </c>
      <c r="R180" s="359" t="s">
        <v>422</v>
      </c>
      <c r="S180" s="361" t="s">
        <v>423</v>
      </c>
      <c r="T180" s="359" t="s">
        <v>424</v>
      </c>
      <c r="U180" s="359" t="s">
        <v>425</v>
      </c>
      <c r="V180" s="361" t="s">
        <v>426</v>
      </c>
      <c r="W180" s="334" t="s">
        <v>504</v>
      </c>
      <c r="X180" s="55"/>
    </row>
    <row r="181" spans="1:24" ht="15.75" thickBot="1" x14ac:dyDescent="0.3">
      <c r="A181" s="335"/>
      <c r="B181" s="591" t="s">
        <v>505</v>
      </c>
      <c r="C181" s="591"/>
      <c r="D181" s="336">
        <f>SUM(D179,D176,D173,D170,D164,D158,D155,D152,D149,D146,D134,D116,D110,D104,D92,D89,D83,D80,D74,D71)</f>
        <v>1400</v>
      </c>
      <c r="E181" s="336">
        <f>SUM(E179,E173,E170,E167,E158,E152,E149,E146,E137,E134,E131,E128,E113,E107,E101,E98,E92,E83,E74,E65)</f>
        <v>800</v>
      </c>
      <c r="F181" s="336">
        <f>SUM(F176,F161,F155,F143,F140,F128,F125,F122,F119,F113,F107,F101,F95,F89,F86,F80,F77,F68,F65,F62)</f>
        <v>1500</v>
      </c>
      <c r="G181" s="336">
        <f>SUM(G167,G164,G161,G143,G140,G137,G131,G125,G122,G119,G116,G110,G104,G98,G95,G86,G77,G71,G68,G62)</f>
        <v>1400</v>
      </c>
      <c r="H181" s="336">
        <f>SUM(H143,H137,H134,H131,H122,H119,H113,H92,H74,H62)</f>
        <v>1300</v>
      </c>
      <c r="I181" s="398">
        <f>SUM(I179,I164,I155,I152,I149,I146,I116,I110,I89,I86)</f>
        <v>1400</v>
      </c>
      <c r="J181" s="336">
        <f>SUM(J176,J170,J167,J161,J140,J125,J104,J95,J80,J71)</f>
        <v>1400</v>
      </c>
      <c r="K181" s="336">
        <f>SUM(K173,K158,K128,K107,K101,K98,K83,K77,K68,K65)</f>
        <v>1400</v>
      </c>
      <c r="L181" s="336">
        <f>SUM(L176,L173,L161,L140,L119,L113,L89,L74,L68,L65)</f>
        <v>1400</v>
      </c>
      <c r="M181" s="336">
        <f>SUM(M164,M158,M152,M128,M122,M110,M107,M104,M95,M83)</f>
        <v>1400</v>
      </c>
      <c r="N181" s="336">
        <f>SUM(N116,N113,N110,N107)</f>
        <v>1100</v>
      </c>
      <c r="O181" s="336">
        <f>SUM(O140,O119,O98,O92,O86,O68,O65)</f>
        <v>1400</v>
      </c>
      <c r="P181" s="336">
        <f>SUM(P164,P155,P152,P146)</f>
        <v>1400</v>
      </c>
      <c r="Q181" s="336">
        <f>SUM(Q179,Q170,Q155,Q149,Q146,Q116,Q92,Q86,Q80,Q77)</f>
        <v>700</v>
      </c>
      <c r="R181" s="336">
        <f>SUM(R167,R158,R149,R134)</f>
        <v>1400</v>
      </c>
      <c r="S181" s="336">
        <f>SUM(S176,S170,S161,S104,S101,S89,S80)</f>
        <v>600</v>
      </c>
      <c r="T181" s="336">
        <f>SUM(T179,T173,T95,T83,T71)</f>
        <v>1400</v>
      </c>
      <c r="U181" s="336">
        <f>SUM(U143,U137,U131,U128)</f>
        <v>1400</v>
      </c>
      <c r="V181" s="336">
        <f>SUM(V125,V122,V77,V74,V62)</f>
        <v>1200</v>
      </c>
      <c r="W181" s="337">
        <f>SUM(W60:W178)</f>
        <v>24000</v>
      </c>
      <c r="X181" s="55"/>
    </row>
    <row r="182" spans="1:24" x14ac:dyDescent="0.25">
      <c r="A182" s="55"/>
      <c r="B182" s="344"/>
      <c r="C182" s="344" t="s">
        <v>215</v>
      </c>
      <c r="D182" s="347">
        <v>1400</v>
      </c>
      <c r="E182" s="379">
        <v>800</v>
      </c>
      <c r="F182" s="347">
        <v>1500</v>
      </c>
      <c r="G182" s="347">
        <v>1400</v>
      </c>
      <c r="H182" s="347">
        <v>1300</v>
      </c>
      <c r="I182" s="347">
        <v>1400</v>
      </c>
      <c r="J182" s="347">
        <v>1400</v>
      </c>
      <c r="K182" s="347">
        <v>1400</v>
      </c>
      <c r="L182" s="347">
        <v>1400</v>
      </c>
      <c r="M182" s="347">
        <v>1400</v>
      </c>
      <c r="N182" s="378">
        <v>1100</v>
      </c>
      <c r="O182" s="347">
        <v>1400</v>
      </c>
      <c r="P182" s="347">
        <v>1400</v>
      </c>
      <c r="Q182" s="379">
        <v>700</v>
      </c>
      <c r="R182" s="347">
        <v>1400</v>
      </c>
      <c r="S182" s="379">
        <v>600</v>
      </c>
      <c r="T182" s="347">
        <v>1400</v>
      </c>
      <c r="U182" s="347">
        <v>1400</v>
      </c>
      <c r="V182" s="378">
        <v>1200</v>
      </c>
      <c r="W182" s="345"/>
      <c r="X182" s="55"/>
    </row>
    <row r="183" spans="1:24" x14ac:dyDescent="0.25">
      <c r="A183" s="590" t="s">
        <v>471</v>
      </c>
      <c r="B183" s="590"/>
      <c r="C183" s="344" t="s">
        <v>216</v>
      </c>
      <c r="D183" s="347">
        <v>20</v>
      </c>
      <c r="E183" s="346">
        <v>20</v>
      </c>
      <c r="F183" s="347">
        <v>20</v>
      </c>
      <c r="G183" s="346">
        <v>20</v>
      </c>
      <c r="H183" s="347">
        <v>10</v>
      </c>
      <c r="I183" s="346">
        <v>10</v>
      </c>
      <c r="J183" s="346">
        <v>10</v>
      </c>
      <c r="K183" s="346">
        <v>10</v>
      </c>
      <c r="L183" s="346">
        <v>10</v>
      </c>
      <c r="M183" s="347">
        <v>10</v>
      </c>
      <c r="N183" s="347">
        <v>4</v>
      </c>
      <c r="O183" s="347">
        <v>7</v>
      </c>
      <c r="P183" s="347">
        <v>4</v>
      </c>
      <c r="Q183" s="346">
        <v>10</v>
      </c>
      <c r="R183" s="347">
        <v>4</v>
      </c>
      <c r="S183" s="346">
        <v>7</v>
      </c>
      <c r="T183" s="347">
        <v>5</v>
      </c>
      <c r="U183" s="347">
        <v>4</v>
      </c>
      <c r="V183" s="346">
        <v>5</v>
      </c>
      <c r="W183" s="345"/>
      <c r="X183" s="55"/>
    </row>
    <row r="184" spans="1:24" x14ac:dyDescent="0.25">
      <c r="A184" s="374" t="s">
        <v>218</v>
      </c>
      <c r="B184" s="375" t="s">
        <v>217</v>
      </c>
      <c r="C184" s="344" t="s">
        <v>250</v>
      </c>
      <c r="D184" s="347">
        <f>D182/D183</f>
        <v>70</v>
      </c>
      <c r="E184" s="346"/>
      <c r="F184" s="347">
        <f>F182/F183</f>
        <v>75</v>
      </c>
      <c r="G184" s="346"/>
      <c r="H184" s="347">
        <f>H182/H183</f>
        <v>130</v>
      </c>
      <c r="I184" s="346"/>
      <c r="J184" s="346"/>
      <c r="K184" s="346"/>
      <c r="L184" s="346"/>
      <c r="M184" s="347">
        <f>M182/M183</f>
        <v>140</v>
      </c>
      <c r="N184" s="347">
        <f>N182/N183</f>
        <v>275</v>
      </c>
      <c r="O184" s="347">
        <f>O182/O183</f>
        <v>200</v>
      </c>
      <c r="P184" s="347">
        <f>P182/P183</f>
        <v>350</v>
      </c>
      <c r="Q184" s="346"/>
      <c r="R184" s="347">
        <f>R182/R183</f>
        <v>350</v>
      </c>
      <c r="S184" s="346"/>
      <c r="T184" s="347">
        <f>T182/T183</f>
        <v>280</v>
      </c>
      <c r="U184" s="347">
        <f>U182/U183</f>
        <v>350</v>
      </c>
      <c r="V184" s="346">
        <f>V182/V183</f>
        <v>240</v>
      </c>
      <c r="W184" s="345"/>
      <c r="X184" s="55"/>
    </row>
    <row r="185" spans="1:24" x14ac:dyDescent="0.25">
      <c r="A185" s="55"/>
      <c r="B185" s="56"/>
      <c r="C185" s="56"/>
      <c r="D185" s="56"/>
      <c r="E185" s="56"/>
      <c r="F185" s="56"/>
      <c r="G185" s="56"/>
      <c r="H185" s="376"/>
      <c r="I185" s="56"/>
      <c r="J185" s="56"/>
      <c r="K185" s="56"/>
      <c r="L185" s="56"/>
      <c r="M185" s="376"/>
      <c r="N185" s="376"/>
      <c r="O185" s="376"/>
      <c r="P185" s="376"/>
      <c r="Q185" s="56"/>
      <c r="R185" s="376"/>
      <c r="S185" s="56"/>
      <c r="T185" s="376"/>
      <c r="U185" s="376"/>
      <c r="V185" s="56"/>
      <c r="W185" s="56">
        <f>SUM(D181:V181)</f>
        <v>24000</v>
      </c>
      <c r="X185" s="55"/>
    </row>
    <row r="186" spans="1:24" x14ac:dyDescent="0.25">
      <c r="X186" s="55"/>
    </row>
    <row r="187" spans="1:24" x14ac:dyDescent="0.25">
      <c r="X187" s="55"/>
    </row>
    <row r="188" spans="1:24" x14ac:dyDescent="0.25">
      <c r="X188" s="55"/>
    </row>
    <row r="189" spans="1:24" ht="14.25" customHeight="1" x14ac:dyDescent="0.25">
      <c r="B189" s="377"/>
      <c r="C189" s="519" t="s">
        <v>31</v>
      </c>
      <c r="D189" s="519"/>
      <c r="E189" s="519"/>
      <c r="F189" s="519"/>
      <c r="G189" s="519"/>
      <c r="H189" s="519"/>
      <c r="I189" s="519"/>
      <c r="J189" s="519"/>
      <c r="K189" s="519"/>
      <c r="L189" s="519"/>
      <c r="M189" s="519"/>
      <c r="N189" s="519"/>
      <c r="O189" s="519"/>
      <c r="P189" s="519"/>
      <c r="Q189" s="519"/>
      <c r="R189" s="519"/>
      <c r="S189" s="519"/>
      <c r="T189" s="519"/>
      <c r="U189" s="519"/>
      <c r="V189" s="519"/>
      <c r="W189" s="519"/>
      <c r="X189" s="55"/>
    </row>
    <row r="190" spans="1:24" x14ac:dyDescent="0.25">
      <c r="C190" s="519"/>
      <c r="D190" s="519"/>
      <c r="E190" s="519"/>
      <c r="F190" s="519"/>
      <c r="G190" s="519"/>
      <c r="H190" s="519"/>
      <c r="I190" s="519"/>
      <c r="J190" s="519"/>
      <c r="K190" s="519"/>
      <c r="L190" s="519"/>
      <c r="M190" s="519"/>
      <c r="N190" s="519"/>
      <c r="O190" s="519"/>
      <c r="P190" s="519"/>
      <c r="Q190" s="519"/>
      <c r="R190" s="519"/>
      <c r="S190" s="519"/>
      <c r="T190" s="519"/>
      <c r="U190" s="519"/>
      <c r="V190" s="519"/>
      <c r="W190" s="519"/>
      <c r="X190" s="55"/>
    </row>
    <row r="191" spans="1:24" x14ac:dyDescent="0.25">
      <c r="A191" s="55"/>
      <c r="B191" s="190"/>
      <c r="C191" s="329" t="s">
        <v>249</v>
      </c>
      <c r="D191" s="329"/>
      <c r="E191" s="329"/>
      <c r="F191" s="329"/>
      <c r="G191" s="329"/>
      <c r="H191" s="329"/>
      <c r="I191" s="329"/>
      <c r="J191" s="329"/>
      <c r="K191" s="329"/>
      <c r="L191" s="329"/>
      <c r="M191" s="329"/>
      <c r="N191" s="329"/>
      <c r="O191" s="329"/>
      <c r="P191" s="329"/>
      <c r="Q191" s="329"/>
      <c r="R191" s="329"/>
      <c r="S191" s="51"/>
      <c r="T191" s="51"/>
      <c r="U191" s="51"/>
      <c r="V191" s="51"/>
      <c r="W191" s="51"/>
      <c r="X191" s="55"/>
    </row>
    <row r="192" spans="1:24" x14ac:dyDescent="0.25">
      <c r="A192" s="55"/>
      <c r="B192" s="56"/>
      <c r="C192" s="56"/>
      <c r="D192" s="55"/>
      <c r="E192" s="55"/>
      <c r="F192" s="55"/>
      <c r="G192" s="55"/>
      <c r="H192" s="55"/>
      <c r="I192" s="55"/>
      <c r="J192" s="55"/>
      <c r="K192" s="55"/>
      <c r="L192" s="55"/>
      <c r="M192" s="55"/>
      <c r="N192" s="55"/>
      <c r="O192" s="55"/>
      <c r="P192" s="55"/>
      <c r="Q192" s="55"/>
      <c r="R192" s="55"/>
      <c r="S192" s="55"/>
      <c r="T192" s="55"/>
      <c r="U192" s="55"/>
      <c r="V192" s="55"/>
      <c r="W192" s="55"/>
      <c r="X192" s="55"/>
    </row>
    <row r="193" spans="1:24" x14ac:dyDescent="0.25">
      <c r="A193" s="55"/>
      <c r="B193" s="380"/>
      <c r="C193" s="329" t="s">
        <v>314</v>
      </c>
      <c r="D193" s="329"/>
      <c r="E193" s="329"/>
      <c r="F193" s="329"/>
      <c r="G193" s="329"/>
      <c r="H193" s="329"/>
      <c r="I193" s="329"/>
      <c r="J193" s="329"/>
      <c r="K193" s="329"/>
      <c r="L193" s="329"/>
      <c r="M193" s="329"/>
      <c r="N193" s="329"/>
      <c r="O193" s="329"/>
      <c r="P193" s="329"/>
      <c r="Q193" s="329"/>
      <c r="R193" s="329"/>
      <c r="S193" s="55"/>
      <c r="T193" s="55"/>
      <c r="U193" s="55"/>
      <c r="V193" s="55"/>
      <c r="W193" s="55"/>
      <c r="X193" s="55"/>
    </row>
    <row r="194" spans="1:24" x14ac:dyDescent="0.25">
      <c r="A194" s="55"/>
      <c r="B194" s="56"/>
      <c r="C194" s="56"/>
      <c r="D194" s="55"/>
      <c r="E194" s="55"/>
      <c r="F194" s="55"/>
      <c r="G194" s="55"/>
      <c r="H194" s="55"/>
      <c r="I194" s="55"/>
      <c r="J194" s="55"/>
      <c r="K194" s="55"/>
      <c r="L194" s="55"/>
      <c r="M194" s="55"/>
      <c r="N194" s="55"/>
      <c r="O194" s="55"/>
      <c r="P194" s="55"/>
      <c r="Q194" s="55"/>
      <c r="R194" s="55"/>
      <c r="S194" s="55"/>
      <c r="T194" s="55"/>
      <c r="U194" s="55"/>
      <c r="V194" s="55"/>
      <c r="W194" s="55"/>
    </row>
    <row r="195" spans="1:24" x14ac:dyDescent="0.25">
      <c r="A195" s="55"/>
      <c r="B195" s="399"/>
      <c r="C195" s="530" t="s">
        <v>506</v>
      </c>
      <c r="D195" s="530"/>
      <c r="E195" s="530"/>
      <c r="F195" s="530"/>
      <c r="G195" s="530"/>
      <c r="H195" s="530"/>
      <c r="I195" s="530"/>
      <c r="J195" s="530"/>
      <c r="K195" s="530"/>
      <c r="L195" s="530"/>
      <c r="M195" s="530"/>
      <c r="N195" s="530"/>
      <c r="O195" s="530"/>
      <c r="P195" s="530"/>
      <c r="Q195" s="530"/>
      <c r="R195" s="530"/>
      <c r="S195" s="55"/>
      <c r="T195" s="55"/>
      <c r="U195" s="55"/>
      <c r="V195" s="55"/>
      <c r="W195" s="55"/>
    </row>
    <row r="196" spans="1:24" x14ac:dyDescent="0.25">
      <c r="A196" s="55"/>
      <c r="B196" s="56"/>
      <c r="C196" s="56"/>
      <c r="D196" s="55"/>
      <c r="E196" s="55"/>
      <c r="F196" s="55"/>
      <c r="G196" s="55"/>
      <c r="H196" s="55"/>
      <c r="I196" s="55"/>
      <c r="J196" s="55"/>
      <c r="K196" s="55"/>
      <c r="L196" s="55"/>
      <c r="M196" s="55"/>
      <c r="N196" s="55"/>
      <c r="O196" s="55"/>
      <c r="P196" s="55"/>
      <c r="Q196" s="55"/>
      <c r="R196" s="55"/>
      <c r="S196" s="55"/>
      <c r="T196" s="55"/>
      <c r="U196" s="55"/>
      <c r="V196" s="55"/>
      <c r="W196" s="55"/>
    </row>
    <row r="197" spans="1:24" x14ac:dyDescent="0.25">
      <c r="A197" s="55"/>
      <c r="B197" s="189"/>
      <c r="C197" s="530" t="s">
        <v>507</v>
      </c>
      <c r="D197" s="530"/>
      <c r="E197" s="530"/>
      <c r="F197" s="530"/>
      <c r="G197" s="530"/>
      <c r="H197" s="530"/>
      <c r="I197" s="530"/>
      <c r="J197" s="530"/>
      <c r="K197" s="530"/>
      <c r="L197" s="530"/>
      <c r="M197" s="530"/>
      <c r="N197" s="530"/>
      <c r="O197" s="530"/>
      <c r="P197" s="530"/>
      <c r="Q197" s="530"/>
      <c r="R197" s="530"/>
      <c r="S197" s="55"/>
      <c r="T197" s="55"/>
      <c r="U197" s="55"/>
      <c r="V197" s="55"/>
      <c r="W197" s="55"/>
    </row>
    <row r="198" spans="1:24" ht="15" customHeight="1" x14ac:dyDescent="0.25">
      <c r="A198" s="55"/>
      <c r="B198" s="55"/>
      <c r="C198" s="55"/>
      <c r="D198" s="55"/>
      <c r="E198" s="55"/>
      <c r="F198" s="55"/>
      <c r="G198" s="55"/>
      <c r="H198" s="55"/>
      <c r="I198" s="55"/>
      <c r="J198" s="55"/>
      <c r="K198" s="55"/>
      <c r="L198" s="55"/>
      <c r="M198" s="55"/>
      <c r="N198" s="55"/>
      <c r="O198" s="55"/>
      <c r="P198" s="55"/>
      <c r="Q198" s="55"/>
      <c r="R198" s="55"/>
      <c r="S198" s="55"/>
      <c r="T198" s="55"/>
      <c r="U198" s="55"/>
      <c r="V198" s="55"/>
      <c r="W198" s="55"/>
    </row>
    <row r="199" spans="1:24" x14ac:dyDescent="0.25">
      <c r="B199" s="196"/>
      <c r="C199" s="530" t="s">
        <v>219</v>
      </c>
      <c r="D199" s="530"/>
      <c r="E199" s="530"/>
      <c r="F199" s="530"/>
      <c r="G199" s="530"/>
      <c r="H199" s="530"/>
      <c r="I199" s="530"/>
      <c r="J199" s="530"/>
      <c r="K199" s="530"/>
      <c r="L199" s="530"/>
      <c r="M199" s="530"/>
      <c r="N199" s="530"/>
      <c r="O199" s="530"/>
      <c r="P199" s="530"/>
      <c r="Q199" s="530"/>
      <c r="R199" s="530"/>
    </row>
    <row r="201" spans="1:24" x14ac:dyDescent="0.25">
      <c r="B201" s="348"/>
      <c r="C201" s="530" t="s">
        <v>220</v>
      </c>
      <c r="D201" s="530"/>
      <c r="E201" s="530"/>
      <c r="F201" s="530"/>
      <c r="G201" s="530"/>
      <c r="H201" s="530"/>
      <c r="I201" s="530"/>
      <c r="J201" s="530"/>
      <c r="K201" s="530"/>
      <c r="L201" s="530"/>
      <c r="M201" s="530"/>
      <c r="N201" s="530"/>
      <c r="O201" s="530"/>
      <c r="P201" s="530"/>
      <c r="Q201" s="530"/>
      <c r="R201" s="530"/>
    </row>
    <row r="213" spans="2:19" x14ac:dyDescent="0.25">
      <c r="B213" s="404"/>
      <c r="C213" s="55"/>
      <c r="D213" s="404"/>
      <c r="E213" s="404"/>
      <c r="F213" s="404"/>
      <c r="G213" s="404"/>
      <c r="H213" s="331"/>
      <c r="I213" s="89"/>
      <c r="J213" s="89"/>
      <c r="K213" s="89"/>
      <c r="L213" s="89"/>
      <c r="M213" s="89"/>
      <c r="N213" s="89"/>
      <c r="O213" s="89"/>
      <c r="P213" s="89"/>
      <c r="Q213" s="89"/>
      <c r="R213" s="89"/>
      <c r="S213" s="89"/>
    </row>
    <row r="214" spans="2:19" x14ac:dyDescent="0.25">
      <c r="B214" s="405"/>
      <c r="C214" s="406"/>
      <c r="D214" s="171"/>
      <c r="E214" s="55"/>
      <c r="F214" s="55"/>
      <c r="G214" s="374"/>
      <c r="H214" s="89"/>
      <c r="I214" s="89"/>
      <c r="J214" s="89"/>
      <c r="K214" s="89"/>
      <c r="L214" s="89"/>
      <c r="M214" s="89"/>
      <c r="N214" s="89"/>
      <c r="O214" s="89"/>
      <c r="P214" s="330"/>
      <c r="Q214" s="330"/>
      <c r="R214" s="330"/>
      <c r="S214" s="89"/>
    </row>
    <row r="215" spans="2:19" x14ac:dyDescent="0.25">
      <c r="B215" s="405"/>
      <c r="C215" s="406"/>
      <c r="D215" s="171"/>
      <c r="E215" s="55"/>
      <c r="F215" s="55"/>
      <c r="G215" s="374"/>
      <c r="H215" s="89"/>
      <c r="I215" s="89"/>
      <c r="J215" s="89"/>
      <c r="K215" s="89"/>
      <c r="L215" s="89"/>
      <c r="M215" s="89"/>
      <c r="N215" s="89"/>
      <c r="O215" s="89"/>
      <c r="P215" s="55"/>
      <c r="Q215" s="55"/>
      <c r="R215" s="55"/>
      <c r="S215" s="89"/>
    </row>
    <row r="216" spans="2:19" x14ac:dyDescent="0.25">
      <c r="B216" s="405"/>
      <c r="C216" s="406"/>
      <c r="D216" s="171"/>
      <c r="E216" s="55"/>
      <c r="F216" s="55"/>
      <c r="G216" s="374"/>
      <c r="H216" s="89"/>
      <c r="I216" s="89"/>
      <c r="J216" s="89"/>
      <c r="K216" s="89"/>
      <c r="L216" s="89"/>
      <c r="M216" s="89"/>
      <c r="N216" s="89"/>
      <c r="O216" s="89"/>
      <c r="P216" s="374"/>
      <c r="Q216" s="374"/>
      <c r="R216" s="374"/>
      <c r="S216" s="89"/>
    </row>
    <row r="217" spans="2:19" x14ac:dyDescent="0.25">
      <c r="B217" s="405"/>
      <c r="C217" s="406"/>
      <c r="D217" s="171"/>
      <c r="E217" s="55"/>
      <c r="F217" s="55"/>
      <c r="G217" s="374"/>
      <c r="H217" s="89"/>
      <c r="I217" s="89"/>
      <c r="J217" s="89"/>
      <c r="K217" s="89"/>
      <c r="L217" s="89"/>
      <c r="M217" s="89"/>
      <c r="N217" s="89"/>
      <c r="O217" s="89"/>
      <c r="P217" s="55"/>
      <c r="Q217" s="55"/>
      <c r="R217" s="55"/>
      <c r="S217" s="89"/>
    </row>
    <row r="218" spans="2:19" x14ac:dyDescent="0.25">
      <c r="B218" s="405"/>
      <c r="C218" s="406"/>
      <c r="D218" s="171"/>
      <c r="E218" s="55"/>
      <c r="F218" s="55"/>
      <c r="G218" s="374"/>
      <c r="H218" s="89"/>
      <c r="I218" s="89"/>
      <c r="J218" s="89"/>
      <c r="K218" s="89"/>
      <c r="L218" s="89"/>
      <c r="M218" s="89"/>
      <c r="N218" s="89"/>
      <c r="O218" s="89"/>
      <c r="P218" s="374"/>
      <c r="Q218" s="374"/>
      <c r="R218" s="374"/>
      <c r="S218" s="89"/>
    </row>
    <row r="219" spans="2:19" x14ac:dyDescent="0.25">
      <c r="B219" s="405"/>
      <c r="C219" s="406"/>
      <c r="D219" s="171"/>
      <c r="E219" s="55"/>
      <c r="F219" s="55"/>
      <c r="G219" s="374"/>
      <c r="H219" s="89"/>
      <c r="I219" s="89"/>
      <c r="J219" s="89"/>
      <c r="K219" s="89"/>
      <c r="L219" s="89"/>
      <c r="M219" s="89"/>
      <c r="N219" s="89"/>
      <c r="O219" s="89"/>
      <c r="P219" s="55"/>
      <c r="Q219" s="55"/>
      <c r="R219" s="55"/>
      <c r="S219" s="89"/>
    </row>
    <row r="220" spans="2:19" x14ac:dyDescent="0.25">
      <c r="B220" s="405"/>
      <c r="C220" s="406"/>
      <c r="D220" s="171"/>
      <c r="E220" s="55"/>
      <c r="F220" s="55"/>
      <c r="G220" s="374"/>
      <c r="H220" s="89"/>
      <c r="I220" s="89"/>
      <c r="J220" s="89"/>
      <c r="K220" s="89"/>
      <c r="L220" s="89"/>
      <c r="M220" s="89"/>
      <c r="N220" s="89"/>
      <c r="O220" s="89"/>
      <c r="P220" s="374"/>
      <c r="Q220" s="374"/>
      <c r="R220" s="374"/>
      <c r="S220" s="89"/>
    </row>
    <row r="221" spans="2:19" x14ac:dyDescent="0.25">
      <c r="B221" s="143"/>
      <c r="C221" s="406"/>
      <c r="D221" s="171"/>
      <c r="E221" s="55"/>
      <c r="F221" s="55"/>
      <c r="G221" s="374"/>
      <c r="H221" s="89"/>
      <c r="I221" s="89"/>
      <c r="J221" s="89"/>
      <c r="K221" s="89"/>
      <c r="L221" s="89"/>
      <c r="M221" s="89"/>
      <c r="N221" s="89"/>
      <c r="O221" s="89"/>
      <c r="P221" s="55"/>
      <c r="Q221" s="55"/>
      <c r="R221" s="55"/>
      <c r="S221" s="89"/>
    </row>
    <row r="222" spans="2:19" x14ac:dyDescent="0.25">
      <c r="B222" s="143"/>
      <c r="C222" s="406"/>
      <c r="D222" s="171"/>
      <c r="E222" s="55"/>
      <c r="F222" s="55"/>
      <c r="G222" s="374"/>
      <c r="H222" s="89"/>
      <c r="I222" s="89"/>
      <c r="J222" s="89"/>
      <c r="K222" s="89"/>
      <c r="L222" s="89"/>
      <c r="M222" s="89"/>
      <c r="N222" s="89"/>
      <c r="O222" s="89"/>
      <c r="P222" s="374"/>
      <c r="Q222" s="374"/>
      <c r="R222" s="374"/>
      <c r="S222" s="89"/>
    </row>
    <row r="223" spans="2:19" x14ac:dyDescent="0.25">
      <c r="B223" s="143"/>
      <c r="C223" s="406"/>
      <c r="D223" s="171"/>
      <c r="E223" s="55"/>
      <c r="F223" s="55"/>
      <c r="G223" s="374"/>
      <c r="H223" s="89"/>
      <c r="I223" s="89"/>
      <c r="J223" s="89"/>
      <c r="K223" s="89"/>
      <c r="L223" s="89"/>
      <c r="M223" s="89"/>
      <c r="N223" s="89"/>
      <c r="O223" s="89"/>
      <c r="P223" s="55"/>
      <c r="Q223" s="55"/>
      <c r="R223" s="55"/>
      <c r="S223" s="89"/>
    </row>
    <row r="224" spans="2:19" x14ac:dyDescent="0.25">
      <c r="B224" s="143"/>
      <c r="C224" s="406"/>
      <c r="D224" s="171"/>
      <c r="E224" s="55"/>
      <c r="F224" s="55"/>
      <c r="G224" s="374"/>
      <c r="H224" s="89"/>
      <c r="I224" s="89"/>
      <c r="J224" s="89"/>
      <c r="K224" s="89"/>
      <c r="L224" s="89"/>
      <c r="M224" s="89"/>
      <c r="N224" s="89"/>
      <c r="O224" s="89"/>
      <c r="P224" s="374"/>
      <c r="Q224" s="374"/>
      <c r="R224" s="374"/>
      <c r="S224" s="89"/>
    </row>
    <row r="225" spans="2:19" x14ac:dyDescent="0.25">
      <c r="B225" s="143"/>
      <c r="C225" s="406"/>
      <c r="D225" s="171"/>
      <c r="E225" s="55"/>
      <c r="F225" s="55"/>
      <c r="G225" s="374"/>
      <c r="H225" s="89"/>
      <c r="I225" s="89"/>
      <c r="J225" s="89"/>
      <c r="K225" s="89"/>
      <c r="L225" s="89"/>
      <c r="M225" s="89"/>
      <c r="N225" s="89"/>
      <c r="O225" s="89"/>
      <c r="P225" s="55"/>
      <c r="Q225" s="55"/>
      <c r="R225" s="55"/>
      <c r="S225" s="89"/>
    </row>
    <row r="226" spans="2:19" x14ac:dyDescent="0.25">
      <c r="B226" s="143"/>
      <c r="C226" s="406"/>
      <c r="D226" s="171"/>
      <c r="E226" s="55"/>
      <c r="F226" s="55"/>
      <c r="G226" s="374"/>
      <c r="H226" s="89"/>
      <c r="I226" s="89"/>
      <c r="J226" s="89"/>
      <c r="K226" s="89"/>
      <c r="L226" s="89"/>
      <c r="M226" s="89"/>
      <c r="N226" s="89"/>
      <c r="O226" s="89"/>
      <c r="P226" s="374"/>
      <c r="Q226" s="374"/>
      <c r="R226" s="374"/>
      <c r="S226" s="89"/>
    </row>
    <row r="227" spans="2:19" x14ac:dyDescent="0.25">
      <c r="B227" s="143"/>
      <c r="C227" s="406"/>
      <c r="D227" s="171"/>
      <c r="E227" s="55"/>
      <c r="F227" s="55"/>
      <c r="G227" s="374"/>
      <c r="H227" s="89"/>
      <c r="I227" s="89"/>
      <c r="J227" s="89"/>
      <c r="K227" s="89"/>
      <c r="L227" s="89"/>
      <c r="M227" s="89"/>
      <c r="N227" s="89"/>
      <c r="O227" s="89"/>
      <c r="P227" s="55"/>
      <c r="Q227" s="55"/>
      <c r="R227" s="55"/>
      <c r="S227" s="89"/>
    </row>
    <row r="228" spans="2:19" x14ac:dyDescent="0.25">
      <c r="B228" s="143"/>
      <c r="C228" s="406"/>
      <c r="D228" s="171"/>
      <c r="E228" s="55"/>
      <c r="F228" s="55"/>
      <c r="G228" s="374"/>
      <c r="H228" s="89"/>
      <c r="I228" s="89"/>
      <c r="J228" s="89"/>
      <c r="K228" s="89"/>
      <c r="L228" s="89"/>
      <c r="M228" s="89"/>
      <c r="N228" s="89"/>
      <c r="O228" s="89"/>
      <c r="P228" s="374"/>
      <c r="Q228" s="374"/>
      <c r="R228" s="374"/>
      <c r="S228" s="89"/>
    </row>
    <row r="229" spans="2:19" x14ac:dyDescent="0.25">
      <c r="B229" s="143"/>
      <c r="C229" s="406"/>
      <c r="D229" s="171"/>
      <c r="E229" s="55"/>
      <c r="F229" s="55"/>
      <c r="G229" s="374"/>
      <c r="H229" s="89"/>
      <c r="I229" s="89"/>
      <c r="J229" s="89"/>
      <c r="K229" s="89"/>
      <c r="L229" s="89"/>
      <c r="M229" s="89"/>
      <c r="N229" s="89"/>
      <c r="O229" s="89"/>
      <c r="P229" s="55"/>
      <c r="Q229" s="55"/>
      <c r="R229" s="55"/>
      <c r="S229" s="89"/>
    </row>
    <row r="230" spans="2:19" x14ac:dyDescent="0.25">
      <c r="B230" s="143"/>
      <c r="C230" s="406"/>
      <c r="D230" s="171"/>
      <c r="E230" s="55"/>
      <c r="F230" s="55"/>
      <c r="G230" s="374"/>
      <c r="H230" s="89"/>
      <c r="I230" s="89"/>
      <c r="J230" s="89"/>
      <c r="K230" s="89"/>
      <c r="L230" s="89"/>
      <c r="M230" s="89"/>
      <c r="N230" s="89"/>
      <c r="O230" s="89"/>
      <c r="P230" s="374"/>
      <c r="Q230" s="374"/>
      <c r="R230" s="374"/>
      <c r="S230" s="89"/>
    </row>
    <row r="231" spans="2:19" x14ac:dyDescent="0.25">
      <c r="B231" s="143"/>
      <c r="C231" s="406"/>
      <c r="D231" s="171"/>
      <c r="E231" s="55"/>
      <c r="F231" s="55"/>
      <c r="G231" s="374"/>
      <c r="H231" s="89"/>
      <c r="I231" s="89"/>
      <c r="J231" s="89"/>
      <c r="K231" s="89"/>
      <c r="L231" s="89"/>
      <c r="M231" s="89"/>
      <c r="N231" s="89"/>
      <c r="O231" s="89"/>
      <c r="P231" s="55"/>
      <c r="Q231" s="55"/>
      <c r="R231" s="55"/>
      <c r="S231" s="89"/>
    </row>
    <row r="232" spans="2:19" x14ac:dyDescent="0.25">
      <c r="B232" s="143"/>
      <c r="C232" s="406"/>
      <c r="D232" s="171"/>
      <c r="E232" s="55"/>
      <c r="F232" s="55"/>
      <c r="G232" s="374"/>
      <c r="H232" s="89"/>
      <c r="I232" s="89"/>
      <c r="J232" s="89"/>
      <c r="K232" s="89"/>
      <c r="L232" s="89"/>
      <c r="M232" s="89"/>
      <c r="N232" s="89"/>
      <c r="O232" s="89"/>
      <c r="P232" s="374"/>
      <c r="Q232" s="374"/>
      <c r="R232" s="374"/>
      <c r="S232" s="89"/>
    </row>
    <row r="233" spans="2:19" x14ac:dyDescent="0.25">
      <c r="B233" s="89"/>
      <c r="C233" s="89"/>
      <c r="D233" s="89"/>
      <c r="E233" s="89"/>
      <c r="F233" s="89"/>
      <c r="G233" s="89"/>
      <c r="H233" s="89"/>
      <c r="I233" s="89"/>
      <c r="J233" s="89"/>
      <c r="K233" s="89"/>
      <c r="L233" s="89"/>
      <c r="M233" s="89"/>
      <c r="N233" s="89"/>
      <c r="O233" s="89"/>
      <c r="P233" s="55"/>
      <c r="Q233" s="55"/>
      <c r="R233" s="55"/>
      <c r="S233" s="89"/>
    </row>
    <row r="234" spans="2:19" x14ac:dyDescent="0.25">
      <c r="B234" s="89"/>
      <c r="C234" s="89"/>
      <c r="D234" s="89"/>
      <c r="E234" s="89"/>
      <c r="F234" s="89"/>
      <c r="G234" s="89"/>
      <c r="H234" s="89"/>
      <c r="I234" s="89"/>
      <c r="J234" s="89"/>
      <c r="K234" s="89"/>
      <c r="L234" s="89"/>
      <c r="M234" s="89"/>
      <c r="N234" s="89"/>
      <c r="O234" s="89"/>
      <c r="P234" s="374"/>
      <c r="Q234" s="374"/>
      <c r="R234" s="374"/>
      <c r="S234" s="89"/>
    </row>
    <row r="235" spans="2:19" x14ac:dyDescent="0.25">
      <c r="B235" s="89"/>
      <c r="C235" s="89"/>
      <c r="D235" s="89"/>
      <c r="E235" s="89"/>
      <c r="F235" s="89"/>
      <c r="G235" s="89"/>
      <c r="H235" s="89"/>
      <c r="I235" s="89"/>
      <c r="J235" s="89"/>
      <c r="K235" s="89"/>
      <c r="L235" s="89"/>
      <c r="M235" s="89"/>
      <c r="N235" s="89"/>
      <c r="O235" s="89"/>
      <c r="P235" s="89"/>
      <c r="Q235" s="89"/>
      <c r="R235" s="89"/>
      <c r="S235" s="89"/>
    </row>
  </sheetData>
  <mergeCells count="179">
    <mergeCell ref="C189:W190"/>
    <mergeCell ref="C195:R195"/>
    <mergeCell ref="C197:R197"/>
    <mergeCell ref="A174:A175"/>
    <mergeCell ref="B174:B175"/>
    <mergeCell ref="W174:W175"/>
    <mergeCell ref="A177:A178"/>
    <mergeCell ref="B177:B178"/>
    <mergeCell ref="W177:W178"/>
    <mergeCell ref="A168:A169"/>
    <mergeCell ref="B168:B169"/>
    <mergeCell ref="W168:W169"/>
    <mergeCell ref="A171:A172"/>
    <mergeCell ref="B171:B172"/>
    <mergeCell ref="W171:W172"/>
    <mergeCell ref="A162:A163"/>
    <mergeCell ref="B162:B163"/>
    <mergeCell ref="W162:W163"/>
    <mergeCell ref="A165:A166"/>
    <mergeCell ref="B165:B166"/>
    <mergeCell ref="W165:W166"/>
    <mergeCell ref="A156:A157"/>
    <mergeCell ref="B156:B157"/>
    <mergeCell ref="W156:W157"/>
    <mergeCell ref="A159:A160"/>
    <mergeCell ref="B159:B160"/>
    <mergeCell ref="W159:W160"/>
    <mergeCell ref="A150:A151"/>
    <mergeCell ref="B150:B151"/>
    <mergeCell ref="W150:W151"/>
    <mergeCell ref="A153:A154"/>
    <mergeCell ref="B153:B154"/>
    <mergeCell ref="W153:W154"/>
    <mergeCell ref="D15:W15"/>
    <mergeCell ref="D16:W16"/>
    <mergeCell ref="D17:W17"/>
    <mergeCell ref="W132:W133"/>
    <mergeCell ref="W126:W127"/>
    <mergeCell ref="W99:W100"/>
    <mergeCell ref="W102:W103"/>
    <mergeCell ref="W75:W76"/>
    <mergeCell ref="B135:B136"/>
    <mergeCell ref="W135:W136"/>
    <mergeCell ref="A138:A139"/>
    <mergeCell ref="B138:B139"/>
    <mergeCell ref="W138:W139"/>
    <mergeCell ref="W147:W148"/>
    <mergeCell ref="W141:W142"/>
    <mergeCell ref="A108:A109"/>
    <mergeCell ref="B108:B109"/>
    <mergeCell ref="A129:A130"/>
    <mergeCell ref="B129:B130"/>
    <mergeCell ref="W129:W130"/>
    <mergeCell ref="W120:W121"/>
    <mergeCell ref="W123:W124"/>
    <mergeCell ref="B126:B127"/>
    <mergeCell ref="D33:S33"/>
    <mergeCell ref="C43:V43"/>
    <mergeCell ref="W90:W91"/>
    <mergeCell ref="W93:W94"/>
    <mergeCell ref="W96:W97"/>
    <mergeCell ref="A117:A118"/>
    <mergeCell ref="W105:W106"/>
    <mergeCell ref="W108:W109"/>
    <mergeCell ref="W111:W112"/>
    <mergeCell ref="W114:W115"/>
    <mergeCell ref="W78:W79"/>
    <mergeCell ref="W81:W82"/>
    <mergeCell ref="W84:W85"/>
    <mergeCell ref="W87:W88"/>
    <mergeCell ref="A144:A145"/>
    <mergeCell ref="B144:B145"/>
    <mergeCell ref="W144:W145"/>
    <mergeCell ref="A123:A124"/>
    <mergeCell ref="B123:B124"/>
    <mergeCell ref="W117:W118"/>
    <mergeCell ref="D35:S35"/>
    <mergeCell ref="D36:S36"/>
    <mergeCell ref="D30:S30"/>
    <mergeCell ref="D48:S48"/>
    <mergeCell ref="D49:S49"/>
    <mergeCell ref="D50:S50"/>
    <mergeCell ref="D44:S44"/>
    <mergeCell ref="D45:S45"/>
    <mergeCell ref="D31:S31"/>
    <mergeCell ref="D32:S32"/>
    <mergeCell ref="W63:W64"/>
    <mergeCell ref="W66:W67"/>
    <mergeCell ref="D19:S19"/>
    <mergeCell ref="D20:S20"/>
    <mergeCell ref="D21:S21"/>
    <mergeCell ref="D22:S22"/>
    <mergeCell ref="D23:S23"/>
    <mergeCell ref="D24:S24"/>
    <mergeCell ref="D25:S25"/>
    <mergeCell ref="D34:S34"/>
    <mergeCell ref="A69:A70"/>
    <mergeCell ref="B69:B70"/>
    <mergeCell ref="B60:B61"/>
    <mergeCell ref="D38:S38"/>
    <mergeCell ref="D39:S39"/>
    <mergeCell ref="D40:S40"/>
    <mergeCell ref="D41:S41"/>
    <mergeCell ref="D46:S46"/>
    <mergeCell ref="D52:S52"/>
    <mergeCell ref="B9:W9"/>
    <mergeCell ref="D53:S53"/>
    <mergeCell ref="D54:S54"/>
    <mergeCell ref="D47:S47"/>
    <mergeCell ref="D51:S51"/>
    <mergeCell ref="B2:W2"/>
    <mergeCell ref="D26:S26"/>
    <mergeCell ref="D27:S27"/>
    <mergeCell ref="C18:V18"/>
    <mergeCell ref="C14:V14"/>
    <mergeCell ref="A81:A82"/>
    <mergeCell ref="D37:S37"/>
    <mergeCell ref="D42:S42"/>
    <mergeCell ref="C12:L12"/>
    <mergeCell ref="B4:W4"/>
    <mergeCell ref="B6:W6"/>
    <mergeCell ref="B7:W7"/>
    <mergeCell ref="D28:S28"/>
    <mergeCell ref="D29:S29"/>
    <mergeCell ref="B8:W8"/>
    <mergeCell ref="A75:A76"/>
    <mergeCell ref="A84:A85"/>
    <mergeCell ref="B84:B85"/>
    <mergeCell ref="A72:A73"/>
    <mergeCell ref="A60:A61"/>
    <mergeCell ref="B63:B64"/>
    <mergeCell ref="A63:A64"/>
    <mergeCell ref="A66:A67"/>
    <mergeCell ref="B66:B67"/>
    <mergeCell ref="A78:A79"/>
    <mergeCell ref="A105:A106"/>
    <mergeCell ref="B105:B106"/>
    <mergeCell ref="B93:B94"/>
    <mergeCell ref="A96:A97"/>
    <mergeCell ref="B96:B97"/>
    <mergeCell ref="A99:A100"/>
    <mergeCell ref="B99:B100"/>
    <mergeCell ref="C199:R199"/>
    <mergeCell ref="C201:R201"/>
    <mergeCell ref="A111:A112"/>
    <mergeCell ref="B111:B112"/>
    <mergeCell ref="A114:A115"/>
    <mergeCell ref="B114:B115"/>
    <mergeCell ref="A183:B183"/>
    <mergeCell ref="B181:C181"/>
    <mergeCell ref="B180:C180"/>
    <mergeCell ref="A126:A127"/>
    <mergeCell ref="B117:B118"/>
    <mergeCell ref="A120:A121"/>
    <mergeCell ref="B120:B121"/>
    <mergeCell ref="A147:A148"/>
    <mergeCell ref="B147:B148"/>
    <mergeCell ref="A132:A133"/>
    <mergeCell ref="B132:B133"/>
    <mergeCell ref="A141:A142"/>
    <mergeCell ref="B141:B142"/>
    <mergeCell ref="A135:A136"/>
    <mergeCell ref="A102:A103"/>
    <mergeCell ref="B102:B103"/>
    <mergeCell ref="A87:A88"/>
    <mergeCell ref="B87:B88"/>
    <mergeCell ref="A90:A91"/>
    <mergeCell ref="B90:B91"/>
    <mergeCell ref="A93:A94"/>
    <mergeCell ref="B72:B73"/>
    <mergeCell ref="B75:B76"/>
    <mergeCell ref="B78:B79"/>
    <mergeCell ref="B81:B82"/>
    <mergeCell ref="B10:W10"/>
    <mergeCell ref="B56:W56"/>
    <mergeCell ref="B57:W57"/>
    <mergeCell ref="W69:W70"/>
    <mergeCell ref="W72:W73"/>
    <mergeCell ref="W60:W61"/>
  </mergeCells>
  <phoneticPr fontId="0" type="noConversion"/>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M110"/>
  <sheetViews>
    <sheetView workbookViewId="0"/>
  </sheetViews>
  <sheetFormatPr baseColWidth="10" defaultRowHeight="15" x14ac:dyDescent="0.25"/>
  <cols>
    <col min="1" max="1" width="9.42578125" bestFit="1" customWidth="1"/>
    <col min="2" max="2" width="12.85546875" customWidth="1"/>
    <col min="3" max="3" width="11.7109375" bestFit="1" customWidth="1"/>
    <col min="4" max="5" width="3.28515625" bestFit="1" customWidth="1"/>
    <col min="6" max="7" width="4" bestFit="1" customWidth="1"/>
    <col min="8" max="8" width="3.28515625" bestFit="1" customWidth="1"/>
    <col min="9" max="9" width="4" bestFit="1" customWidth="1"/>
    <col min="10" max="12" width="3.28515625" bestFit="1" customWidth="1"/>
    <col min="13" max="13" width="4" bestFit="1" customWidth="1"/>
    <col min="14" max="14" width="3.28515625" bestFit="1" customWidth="1"/>
    <col min="15" max="15" width="6.5703125" bestFit="1" customWidth="1"/>
    <col min="16" max="16" width="5.5703125" bestFit="1" customWidth="1"/>
    <col min="17" max="17" width="3.28515625" bestFit="1" customWidth="1"/>
    <col min="18" max="18" width="4" bestFit="1" customWidth="1"/>
    <col min="19" max="20" width="3.28515625" bestFit="1" customWidth="1"/>
    <col min="21" max="21" width="4" bestFit="1" customWidth="1"/>
    <col min="22" max="22" width="3.28515625" bestFit="1" customWidth="1"/>
    <col min="23" max="23" width="9.85546875" bestFit="1" customWidth="1"/>
    <col min="24" max="24" width="12.28515625" bestFit="1" customWidth="1"/>
    <col min="27" max="27" width="12.85546875" bestFit="1" customWidth="1"/>
    <col min="30" max="30" width="12.85546875" bestFit="1" customWidth="1"/>
    <col min="33" max="33" width="12.85546875" bestFit="1" customWidth="1"/>
    <col min="36" max="36" width="12.85546875" bestFit="1" customWidth="1"/>
    <col min="39" max="39" width="12.85546875" bestFit="1" customWidth="1"/>
  </cols>
  <sheetData>
    <row r="2" spans="1:23" ht="20.25" x14ac:dyDescent="0.3">
      <c r="A2" s="645" t="s">
        <v>317</v>
      </c>
      <c r="B2" s="645"/>
      <c r="C2" s="645"/>
      <c r="D2" s="645"/>
      <c r="E2" s="645"/>
      <c r="F2" s="645"/>
      <c r="G2" s="645"/>
      <c r="H2" s="645"/>
      <c r="I2" s="645"/>
      <c r="J2" s="645"/>
      <c r="K2" s="645"/>
      <c r="L2" s="645"/>
      <c r="M2" s="645"/>
      <c r="N2" s="645"/>
      <c r="O2" s="645"/>
      <c r="P2" s="645"/>
      <c r="Q2" s="645"/>
      <c r="R2" s="645"/>
      <c r="S2" s="645"/>
      <c r="T2" s="645"/>
      <c r="U2" s="645"/>
      <c r="V2" s="645"/>
      <c r="W2" s="645"/>
    </row>
    <row r="4" spans="1:23" ht="60.75" customHeight="1" x14ac:dyDescent="0.25">
      <c r="A4" s="628" t="s">
        <v>32</v>
      </c>
      <c r="B4" s="628"/>
      <c r="C4" s="628"/>
      <c r="D4" s="628"/>
      <c r="E4" s="628"/>
      <c r="F4" s="628"/>
      <c r="G4" s="628"/>
      <c r="H4" s="628"/>
      <c r="I4" s="628"/>
      <c r="J4" s="628"/>
      <c r="K4" s="628"/>
      <c r="L4" s="628"/>
      <c r="M4" s="628"/>
      <c r="N4" s="628"/>
      <c r="O4" s="628"/>
      <c r="P4" s="628"/>
      <c r="Q4" s="628"/>
      <c r="R4" s="628"/>
      <c r="S4" s="628"/>
      <c r="T4" s="628"/>
      <c r="U4" s="628"/>
      <c r="V4" s="628"/>
      <c r="W4" s="628"/>
    </row>
    <row r="6" spans="1:23" ht="15.75" x14ac:dyDescent="0.25">
      <c r="A6" s="646" t="s">
        <v>263</v>
      </c>
      <c r="B6" s="646"/>
      <c r="C6" s="646"/>
      <c r="D6" s="646"/>
      <c r="E6" s="646"/>
      <c r="F6" s="646"/>
      <c r="G6" s="646"/>
      <c r="H6" s="646"/>
      <c r="I6" s="646"/>
      <c r="J6" s="646"/>
      <c r="K6" s="646"/>
      <c r="L6" s="646"/>
      <c r="M6" s="646"/>
      <c r="N6" s="646"/>
    </row>
    <row r="8" spans="1:23" x14ac:dyDescent="0.25">
      <c r="A8" s="328" t="s">
        <v>158</v>
      </c>
      <c r="B8" s="518" t="s">
        <v>243</v>
      </c>
      <c r="C8" s="518"/>
      <c r="D8" s="518"/>
      <c r="E8" s="518"/>
      <c r="F8" s="518"/>
      <c r="G8" s="518"/>
      <c r="H8" s="518"/>
      <c r="I8" s="518"/>
      <c r="J8" s="518"/>
      <c r="K8" s="518"/>
      <c r="L8" s="518"/>
      <c r="M8" s="518"/>
      <c r="N8" s="518"/>
      <c r="O8" s="518"/>
      <c r="P8" s="518"/>
      <c r="Q8" s="518"/>
    </row>
    <row r="10" spans="1:23" ht="35.25" customHeight="1" x14ac:dyDescent="0.25">
      <c r="A10" s="628" t="s">
        <v>264</v>
      </c>
      <c r="B10" s="628"/>
      <c r="C10" s="628"/>
      <c r="D10" s="628"/>
      <c r="E10" s="628"/>
      <c r="F10" s="628"/>
      <c r="G10" s="628"/>
      <c r="H10" s="628"/>
      <c r="I10" s="628"/>
      <c r="J10" s="628"/>
      <c r="K10" s="628"/>
      <c r="L10" s="628"/>
      <c r="M10" s="628"/>
      <c r="N10" s="628"/>
      <c r="O10" s="628"/>
      <c r="P10" s="628"/>
      <c r="Q10" s="628"/>
      <c r="R10" s="628"/>
      <c r="S10" s="628"/>
      <c r="T10" s="628"/>
      <c r="U10" s="628"/>
      <c r="V10" s="628"/>
      <c r="W10" s="628"/>
    </row>
    <row r="11" spans="1:23" x14ac:dyDescent="0.25">
      <c r="A11" s="408"/>
      <c r="B11" s="408"/>
      <c r="C11" s="408"/>
      <c r="D11" s="408"/>
      <c r="E11" s="408"/>
      <c r="F11" s="408"/>
      <c r="G11" s="408"/>
      <c r="H11" s="408"/>
      <c r="I11" s="408"/>
      <c r="J11" s="408"/>
      <c r="K11" s="408"/>
      <c r="L11" s="408"/>
      <c r="M11" s="408"/>
      <c r="N11" s="408"/>
    </row>
    <row r="12" spans="1:23" ht="15.75" thickBot="1" x14ac:dyDescent="0.3">
      <c r="A12" s="408"/>
      <c r="B12" s="408"/>
      <c r="C12" s="408"/>
      <c r="D12" s="408"/>
      <c r="E12" s="408"/>
      <c r="F12" s="408"/>
      <c r="G12" s="408"/>
      <c r="H12" s="408"/>
      <c r="I12" s="408"/>
      <c r="J12" s="408"/>
      <c r="K12" s="408"/>
      <c r="L12" s="408"/>
      <c r="M12" s="408"/>
      <c r="N12" s="408"/>
    </row>
    <row r="13" spans="1:23" ht="65.25" thickBot="1" x14ac:dyDescent="0.3">
      <c r="A13" s="356" t="s">
        <v>380</v>
      </c>
      <c r="B13" s="355" t="s">
        <v>501</v>
      </c>
      <c r="C13" s="358" t="s">
        <v>223</v>
      </c>
      <c r="D13" s="352" t="s">
        <v>408</v>
      </c>
      <c r="E13" s="353" t="s">
        <v>409</v>
      </c>
      <c r="F13" s="353" t="s">
        <v>410</v>
      </c>
      <c r="G13" s="353" t="s">
        <v>411</v>
      </c>
      <c r="H13" s="353" t="s">
        <v>412</v>
      </c>
      <c r="I13" s="353" t="s">
        <v>413</v>
      </c>
      <c r="J13" s="353" t="s">
        <v>414</v>
      </c>
      <c r="K13" s="353" t="s">
        <v>415</v>
      </c>
      <c r="L13" s="353" t="s">
        <v>416</v>
      </c>
      <c r="M13" s="353" t="s">
        <v>417</v>
      </c>
      <c r="N13" s="354" t="s">
        <v>418</v>
      </c>
      <c r="O13" s="354" t="s">
        <v>419</v>
      </c>
      <c r="P13" s="354" t="s">
        <v>420</v>
      </c>
      <c r="Q13" s="353" t="s">
        <v>421</v>
      </c>
      <c r="R13" s="354" t="s">
        <v>422</v>
      </c>
      <c r="S13" s="354" t="s">
        <v>423</v>
      </c>
      <c r="T13" s="354" t="s">
        <v>424</v>
      </c>
      <c r="U13" s="354" t="s">
        <v>425</v>
      </c>
      <c r="V13" s="354" t="s">
        <v>426</v>
      </c>
      <c r="W13" s="357" t="s">
        <v>502</v>
      </c>
    </row>
    <row r="14" spans="1:23" x14ac:dyDescent="0.25">
      <c r="A14" s="588" t="s">
        <v>239</v>
      </c>
      <c r="B14" s="586" t="s">
        <v>330</v>
      </c>
      <c r="C14" s="290" t="s">
        <v>471</v>
      </c>
      <c r="D14" s="341"/>
      <c r="E14" s="342"/>
      <c r="F14" s="332">
        <v>69</v>
      </c>
      <c r="G14" s="332">
        <v>85</v>
      </c>
      <c r="H14" s="332">
        <v>32</v>
      </c>
      <c r="I14" s="342"/>
      <c r="J14" s="342"/>
      <c r="K14" s="342"/>
      <c r="L14" s="342"/>
      <c r="M14" s="342"/>
      <c r="N14" s="342"/>
      <c r="O14" s="342"/>
      <c r="P14" s="342"/>
      <c r="Q14" s="342"/>
      <c r="R14" s="342"/>
      <c r="S14" s="342"/>
      <c r="T14" s="342"/>
      <c r="U14" s="333">
        <v>315</v>
      </c>
      <c r="V14" s="342"/>
      <c r="W14" s="593">
        <f>SUM(D14:V14)+SUM(D15:V15)</f>
        <v>600</v>
      </c>
    </row>
    <row r="15" spans="1:23" ht="15.75" thickBot="1" x14ac:dyDescent="0.3">
      <c r="A15" s="589"/>
      <c r="B15" s="587"/>
      <c r="C15" s="390" t="s">
        <v>209</v>
      </c>
      <c r="D15" s="391"/>
      <c r="E15" s="392"/>
      <c r="F15" s="397">
        <v>31</v>
      </c>
      <c r="G15" s="397">
        <v>15</v>
      </c>
      <c r="H15" s="397">
        <v>18</v>
      </c>
      <c r="I15" s="392"/>
      <c r="J15" s="392"/>
      <c r="K15" s="392"/>
      <c r="L15" s="392"/>
      <c r="M15" s="392"/>
      <c r="N15" s="392"/>
      <c r="O15" s="392"/>
      <c r="P15" s="392"/>
      <c r="Q15" s="392"/>
      <c r="R15" s="392"/>
      <c r="S15" s="392"/>
      <c r="T15" s="392"/>
      <c r="U15" s="393">
        <v>35</v>
      </c>
      <c r="V15" s="392"/>
      <c r="W15" s="594"/>
    </row>
    <row r="16" spans="1:23" ht="16.5" thickTop="1" thickBot="1" x14ac:dyDescent="0.3">
      <c r="A16" s="381"/>
      <c r="B16" s="382"/>
      <c r="C16" s="383" t="s">
        <v>102</v>
      </c>
      <c r="D16" s="384"/>
      <c r="E16" s="385"/>
      <c r="F16" s="385">
        <f>SUM(F14:F15)</f>
        <v>100</v>
      </c>
      <c r="G16" s="385">
        <f>SUM(G14:G15)</f>
        <v>100</v>
      </c>
      <c r="H16" s="385">
        <f>SUM(H14:H15)</f>
        <v>50</v>
      </c>
      <c r="I16" s="386"/>
      <c r="J16" s="385"/>
      <c r="K16" s="385"/>
      <c r="L16" s="385"/>
      <c r="M16" s="385"/>
      <c r="N16" s="385"/>
      <c r="O16" s="385"/>
      <c r="P16" s="385"/>
      <c r="Q16" s="385"/>
      <c r="R16" s="385"/>
      <c r="S16" s="385"/>
      <c r="T16" s="385"/>
      <c r="U16" s="385">
        <f>SUM(U14:U15)</f>
        <v>350</v>
      </c>
      <c r="V16" s="385"/>
      <c r="W16" s="387"/>
    </row>
    <row r="17" spans="1:23" x14ac:dyDescent="0.25">
      <c r="A17" s="588" t="s">
        <v>239</v>
      </c>
      <c r="B17" s="586" t="s">
        <v>332</v>
      </c>
      <c r="C17" s="290" t="s">
        <v>471</v>
      </c>
      <c r="D17" s="338">
        <v>35</v>
      </c>
      <c r="E17" s="332">
        <v>0</v>
      </c>
      <c r="F17" s="342"/>
      <c r="G17" s="342"/>
      <c r="H17" s="342"/>
      <c r="I17" s="332">
        <v>118</v>
      </c>
      <c r="J17" s="342"/>
      <c r="K17" s="342"/>
      <c r="L17" s="342"/>
      <c r="M17" s="342"/>
      <c r="N17" s="342"/>
      <c r="O17" s="342"/>
      <c r="P17" s="332">
        <v>315</v>
      </c>
      <c r="Q17" s="332">
        <v>0</v>
      </c>
      <c r="R17" s="342"/>
      <c r="S17" s="342"/>
      <c r="T17" s="342"/>
      <c r="U17" s="342"/>
      <c r="V17" s="342"/>
      <c r="W17" s="593">
        <f>SUM(D17:V17)+SUM(D18:V18)</f>
        <v>600</v>
      </c>
    </row>
    <row r="18" spans="1:23" ht="15.75" thickBot="1" x14ac:dyDescent="0.3">
      <c r="A18" s="589"/>
      <c r="B18" s="587"/>
      <c r="C18" s="390" t="s">
        <v>209</v>
      </c>
      <c r="D18" s="396">
        <v>15</v>
      </c>
      <c r="E18" s="397">
        <v>29</v>
      </c>
      <c r="F18" s="392"/>
      <c r="G18" s="392"/>
      <c r="H18" s="392"/>
      <c r="I18" s="397">
        <v>18</v>
      </c>
      <c r="J18" s="392"/>
      <c r="K18" s="392"/>
      <c r="L18" s="392"/>
      <c r="M18" s="392"/>
      <c r="N18" s="392"/>
      <c r="O18" s="392"/>
      <c r="P18" s="397">
        <v>35</v>
      </c>
      <c r="Q18" s="397">
        <v>35</v>
      </c>
      <c r="R18" s="392"/>
      <c r="S18" s="392"/>
      <c r="T18" s="392"/>
      <c r="U18" s="392"/>
      <c r="V18" s="392"/>
      <c r="W18" s="594"/>
    </row>
    <row r="19" spans="1:23" ht="16.5" thickTop="1" thickBot="1" x14ac:dyDescent="0.3">
      <c r="A19" s="381"/>
      <c r="B19" s="382"/>
      <c r="C19" s="383" t="s">
        <v>102</v>
      </c>
      <c r="D19" s="384">
        <f>SUM(D17:D18)</f>
        <v>50</v>
      </c>
      <c r="E19" s="385">
        <f>SUM(E17:E18)</f>
        <v>29</v>
      </c>
      <c r="F19" s="385"/>
      <c r="G19" s="385"/>
      <c r="H19" s="385"/>
      <c r="I19" s="386">
        <f>SUM(I17:I18)</f>
        <v>136</v>
      </c>
      <c r="J19" s="385"/>
      <c r="K19" s="385"/>
      <c r="L19" s="385"/>
      <c r="M19" s="385"/>
      <c r="N19" s="385"/>
      <c r="O19" s="385"/>
      <c r="P19" s="385">
        <f>SUM(P17:P18)</f>
        <v>350</v>
      </c>
      <c r="Q19" s="385">
        <f>SUM(Q17:Q18)</f>
        <v>35</v>
      </c>
      <c r="R19" s="385"/>
      <c r="S19" s="385"/>
      <c r="T19" s="385"/>
      <c r="U19" s="385"/>
      <c r="V19" s="385"/>
      <c r="W19" s="387"/>
    </row>
    <row r="20" spans="1:23" x14ac:dyDescent="0.25">
      <c r="A20" s="349" t="s">
        <v>239</v>
      </c>
      <c r="B20" s="350" t="s">
        <v>245</v>
      </c>
      <c r="C20" s="290" t="s">
        <v>471</v>
      </c>
      <c r="D20" s="338">
        <v>0</v>
      </c>
      <c r="E20" s="342"/>
      <c r="F20" s="332">
        <v>0</v>
      </c>
      <c r="G20" s="342"/>
      <c r="H20" s="342"/>
      <c r="I20" s="332">
        <v>151</v>
      </c>
      <c r="J20" s="342"/>
      <c r="K20" s="342"/>
      <c r="L20" s="342"/>
      <c r="M20" s="342"/>
      <c r="N20" s="342"/>
      <c r="O20" s="342"/>
      <c r="P20" s="332">
        <v>315</v>
      </c>
      <c r="Q20" s="332">
        <v>0</v>
      </c>
      <c r="R20" s="342"/>
      <c r="S20" s="342"/>
      <c r="T20" s="342"/>
      <c r="U20" s="342"/>
      <c r="V20" s="342"/>
      <c r="W20" s="351">
        <f>SUM(D20:V20)+SUM(D21:V21)</f>
        <v>600</v>
      </c>
    </row>
    <row r="21" spans="1:23" ht="15.75" thickBot="1" x14ac:dyDescent="0.3">
      <c r="A21" s="388"/>
      <c r="B21" s="389"/>
      <c r="C21" s="390" t="s">
        <v>209</v>
      </c>
      <c r="D21" s="396">
        <v>15</v>
      </c>
      <c r="E21" s="392"/>
      <c r="F21" s="397">
        <v>31</v>
      </c>
      <c r="G21" s="392"/>
      <c r="H21" s="392"/>
      <c r="I21" s="397">
        <v>18</v>
      </c>
      <c r="J21" s="392"/>
      <c r="K21" s="392"/>
      <c r="L21" s="392"/>
      <c r="M21" s="392"/>
      <c r="N21" s="392"/>
      <c r="O21" s="392"/>
      <c r="P21" s="397">
        <v>35</v>
      </c>
      <c r="Q21" s="397">
        <v>35</v>
      </c>
      <c r="R21" s="392"/>
      <c r="S21" s="392"/>
      <c r="T21" s="392"/>
      <c r="U21" s="392"/>
      <c r="V21" s="392"/>
      <c r="W21" s="395"/>
    </row>
    <row r="22" spans="1:23" ht="16.5" thickTop="1" thickBot="1" x14ac:dyDescent="0.3">
      <c r="A22" s="381"/>
      <c r="B22" s="382"/>
      <c r="C22" s="383" t="s">
        <v>102</v>
      </c>
      <c r="D22" s="384">
        <f>SUM(D20:D21)</f>
        <v>15</v>
      </c>
      <c r="E22" s="385"/>
      <c r="F22" s="385">
        <f>SUM(F20:F21)</f>
        <v>31</v>
      </c>
      <c r="G22" s="385"/>
      <c r="H22" s="385"/>
      <c r="I22" s="386">
        <f>SUM(I20:I21)</f>
        <v>169</v>
      </c>
      <c r="J22" s="385"/>
      <c r="K22" s="385"/>
      <c r="L22" s="385"/>
      <c r="M22" s="385"/>
      <c r="N22" s="385"/>
      <c r="O22" s="385"/>
      <c r="P22" s="385">
        <f>SUM(P20:P21)</f>
        <v>350</v>
      </c>
      <c r="Q22" s="385">
        <f>SUM(Q20:Q21)</f>
        <v>35</v>
      </c>
      <c r="R22" s="385"/>
      <c r="S22" s="385"/>
      <c r="T22" s="385"/>
      <c r="U22" s="385"/>
      <c r="V22" s="385"/>
      <c r="W22" s="387"/>
    </row>
    <row r="23" spans="1:23" x14ac:dyDescent="0.25">
      <c r="A23" s="588" t="s">
        <v>239</v>
      </c>
      <c r="B23" s="586" t="s">
        <v>334</v>
      </c>
      <c r="C23" s="290" t="s">
        <v>471</v>
      </c>
      <c r="D23" s="338">
        <v>35</v>
      </c>
      <c r="E23" s="332">
        <v>0</v>
      </c>
      <c r="F23" s="342"/>
      <c r="G23" s="342"/>
      <c r="H23" s="342"/>
      <c r="I23" s="332">
        <v>3</v>
      </c>
      <c r="J23" s="342"/>
      <c r="K23" s="342"/>
      <c r="L23" s="342"/>
      <c r="M23" s="332">
        <v>115</v>
      </c>
      <c r="N23" s="342"/>
      <c r="O23" s="342"/>
      <c r="P23" s="332">
        <v>315</v>
      </c>
      <c r="Q23" s="342"/>
      <c r="R23" s="342"/>
      <c r="S23" s="342"/>
      <c r="T23" s="342"/>
      <c r="U23" s="342"/>
      <c r="V23" s="342"/>
      <c r="W23" s="593">
        <f>SUM(D23:V23)+SUM(D24:V24)</f>
        <v>600</v>
      </c>
    </row>
    <row r="24" spans="1:23" ht="15.75" thickBot="1" x14ac:dyDescent="0.3">
      <c r="A24" s="589"/>
      <c r="B24" s="587"/>
      <c r="C24" s="390" t="s">
        <v>209</v>
      </c>
      <c r="D24" s="396">
        <v>15</v>
      </c>
      <c r="E24" s="397">
        <v>29</v>
      </c>
      <c r="F24" s="392"/>
      <c r="G24" s="392"/>
      <c r="H24" s="392"/>
      <c r="I24" s="397">
        <v>18</v>
      </c>
      <c r="J24" s="392"/>
      <c r="K24" s="392"/>
      <c r="L24" s="392"/>
      <c r="M24" s="397">
        <v>35</v>
      </c>
      <c r="N24" s="392"/>
      <c r="O24" s="392"/>
      <c r="P24" s="397">
        <v>35</v>
      </c>
      <c r="Q24" s="392"/>
      <c r="R24" s="392"/>
      <c r="S24" s="392"/>
      <c r="T24" s="392"/>
      <c r="U24" s="392"/>
      <c r="V24" s="392"/>
      <c r="W24" s="594"/>
    </row>
    <row r="25" spans="1:23" ht="16.5" thickTop="1" thickBot="1" x14ac:dyDescent="0.3">
      <c r="A25" s="381"/>
      <c r="B25" s="382"/>
      <c r="C25" s="383" t="s">
        <v>102</v>
      </c>
      <c r="D25" s="384">
        <f>SUM(D23:D24)</f>
        <v>50</v>
      </c>
      <c r="E25" s="385">
        <f>SUM(E23:E24)</f>
        <v>29</v>
      </c>
      <c r="F25" s="385"/>
      <c r="G25" s="385"/>
      <c r="H25" s="385"/>
      <c r="I25" s="386">
        <f>SUM(I23:I24)</f>
        <v>21</v>
      </c>
      <c r="J25" s="385"/>
      <c r="K25" s="385"/>
      <c r="L25" s="385"/>
      <c r="M25" s="385">
        <f>SUM(M23:M24)</f>
        <v>150</v>
      </c>
      <c r="N25" s="385"/>
      <c r="O25" s="385"/>
      <c r="P25" s="385">
        <f>SUM(P23:P24)</f>
        <v>350</v>
      </c>
      <c r="Q25" s="385"/>
      <c r="R25" s="385"/>
      <c r="S25" s="385"/>
      <c r="T25" s="385"/>
      <c r="U25" s="385"/>
      <c r="V25" s="385"/>
      <c r="W25" s="387"/>
    </row>
    <row r="26" spans="1:23" x14ac:dyDescent="0.25">
      <c r="A26" s="588" t="s">
        <v>239</v>
      </c>
      <c r="B26" s="586" t="s">
        <v>431</v>
      </c>
      <c r="C26" s="290" t="s">
        <v>471</v>
      </c>
      <c r="D26" s="338">
        <v>66</v>
      </c>
      <c r="E26" s="332">
        <v>0</v>
      </c>
      <c r="F26" s="342"/>
      <c r="G26" s="342"/>
      <c r="H26" s="342"/>
      <c r="I26" s="332">
        <v>87</v>
      </c>
      <c r="J26" s="342"/>
      <c r="K26" s="342"/>
      <c r="L26" s="342"/>
      <c r="M26" s="342"/>
      <c r="N26" s="342"/>
      <c r="O26" s="342"/>
      <c r="P26" s="342"/>
      <c r="Q26" s="332">
        <v>0</v>
      </c>
      <c r="R26" s="332">
        <v>315</v>
      </c>
      <c r="S26" s="342"/>
      <c r="T26" s="342"/>
      <c r="U26" s="342"/>
      <c r="V26" s="342"/>
      <c r="W26" s="593">
        <f>SUM(D26:V26)+SUM(D27:V27)</f>
        <v>600</v>
      </c>
    </row>
    <row r="27" spans="1:23" ht="15.75" thickBot="1" x14ac:dyDescent="0.3">
      <c r="A27" s="589"/>
      <c r="B27" s="587"/>
      <c r="C27" s="390" t="s">
        <v>209</v>
      </c>
      <c r="D27" s="396">
        <v>15</v>
      </c>
      <c r="E27" s="397">
        <v>29</v>
      </c>
      <c r="F27" s="392"/>
      <c r="G27" s="392"/>
      <c r="H27" s="392"/>
      <c r="I27" s="397">
        <v>18</v>
      </c>
      <c r="J27" s="392"/>
      <c r="K27" s="392"/>
      <c r="L27" s="392"/>
      <c r="M27" s="392"/>
      <c r="N27" s="392"/>
      <c r="O27" s="392"/>
      <c r="P27" s="392"/>
      <c r="Q27" s="397">
        <v>35</v>
      </c>
      <c r="R27" s="397">
        <v>35</v>
      </c>
      <c r="S27" s="392"/>
      <c r="T27" s="392"/>
      <c r="U27" s="392"/>
      <c r="V27" s="392"/>
      <c r="W27" s="594"/>
    </row>
    <row r="28" spans="1:23" ht="16.5" thickTop="1" thickBot="1" x14ac:dyDescent="0.3">
      <c r="A28" s="381"/>
      <c r="B28" s="382"/>
      <c r="C28" s="383" t="s">
        <v>102</v>
      </c>
      <c r="D28" s="384">
        <f>SUM(D26:D27)</f>
        <v>81</v>
      </c>
      <c r="E28" s="385">
        <f>SUM(E26:E27)</f>
        <v>29</v>
      </c>
      <c r="F28" s="385"/>
      <c r="G28" s="385"/>
      <c r="H28" s="385"/>
      <c r="I28" s="386">
        <f>SUM(I26:I27)</f>
        <v>105</v>
      </c>
      <c r="J28" s="385"/>
      <c r="K28" s="385"/>
      <c r="L28" s="385"/>
      <c r="M28" s="385"/>
      <c r="N28" s="385"/>
      <c r="O28" s="385"/>
      <c r="P28" s="385"/>
      <c r="Q28" s="385">
        <f>SUM(Q26:Q27)</f>
        <v>35</v>
      </c>
      <c r="R28" s="385">
        <f>SUM(R26:R27)</f>
        <v>350</v>
      </c>
      <c r="S28" s="385"/>
      <c r="T28" s="385"/>
      <c r="U28" s="385"/>
      <c r="V28" s="385"/>
      <c r="W28" s="387"/>
    </row>
    <row r="30" spans="1:23" ht="48" customHeight="1" x14ac:dyDescent="0.25">
      <c r="A30" s="628" t="s">
        <v>265</v>
      </c>
      <c r="B30" s="628"/>
      <c r="C30" s="628"/>
      <c r="D30" s="628"/>
      <c r="E30" s="628"/>
      <c r="F30" s="628"/>
      <c r="G30" s="628"/>
      <c r="H30" s="628"/>
      <c r="I30" s="628"/>
      <c r="J30" s="628"/>
      <c r="K30" s="628"/>
      <c r="L30" s="628"/>
      <c r="M30" s="628"/>
      <c r="N30" s="628"/>
      <c r="O30" s="628"/>
      <c r="P30" s="628"/>
      <c r="Q30" s="628"/>
      <c r="R30" s="628"/>
      <c r="S30" s="628"/>
      <c r="T30" s="628"/>
      <c r="U30" s="628"/>
      <c r="V30" s="628"/>
      <c r="W30" s="628"/>
    </row>
    <row r="31" spans="1:23" ht="93" customHeight="1" x14ac:dyDescent="0.25">
      <c r="A31" s="628" t="s">
        <v>33</v>
      </c>
      <c r="B31" s="628"/>
      <c r="C31" s="628"/>
      <c r="D31" s="628"/>
      <c r="E31" s="628"/>
      <c r="F31" s="628"/>
      <c r="G31" s="628"/>
      <c r="H31" s="628"/>
      <c r="I31" s="628"/>
      <c r="J31" s="628"/>
      <c r="K31" s="628"/>
      <c r="L31" s="628"/>
      <c r="M31" s="628"/>
      <c r="N31" s="628"/>
      <c r="O31" s="628"/>
      <c r="P31" s="628"/>
      <c r="Q31" s="628"/>
      <c r="R31" s="628"/>
      <c r="S31" s="628"/>
      <c r="T31" s="628"/>
      <c r="U31" s="628"/>
      <c r="V31" s="628"/>
      <c r="W31" s="628"/>
    </row>
    <row r="32" spans="1:23" ht="78" customHeight="1" x14ac:dyDescent="0.25">
      <c r="A32" s="628" t="s">
        <v>34</v>
      </c>
      <c r="B32" s="628"/>
      <c r="C32" s="628"/>
      <c r="D32" s="628"/>
      <c r="E32" s="628"/>
      <c r="F32" s="628"/>
      <c r="G32" s="628"/>
      <c r="H32" s="628"/>
      <c r="I32" s="628"/>
      <c r="J32" s="628"/>
      <c r="K32" s="628"/>
      <c r="L32" s="628"/>
      <c r="M32" s="628"/>
      <c r="N32" s="628"/>
      <c r="O32" s="628"/>
      <c r="P32" s="628"/>
      <c r="Q32" s="628"/>
      <c r="R32" s="628"/>
      <c r="S32" s="628"/>
      <c r="T32" s="628"/>
      <c r="U32" s="628"/>
      <c r="V32" s="628"/>
      <c r="W32" s="628"/>
    </row>
    <row r="33" spans="1:39" x14ac:dyDescent="0.25">
      <c r="A33" s="628" t="s">
        <v>268</v>
      </c>
      <c r="B33" s="628"/>
      <c r="C33" s="628"/>
      <c r="D33" s="628"/>
      <c r="E33" s="628"/>
      <c r="F33" s="628"/>
      <c r="G33" s="628"/>
      <c r="H33" s="628"/>
      <c r="I33" s="628"/>
      <c r="J33" s="628"/>
      <c r="K33" s="628"/>
      <c r="L33" s="628"/>
      <c r="M33" s="628"/>
      <c r="N33" s="628"/>
      <c r="O33" s="628"/>
      <c r="P33" s="628"/>
      <c r="Q33" s="628"/>
      <c r="R33" s="628"/>
      <c r="S33" s="628"/>
      <c r="T33" s="628"/>
      <c r="U33" s="628"/>
      <c r="V33" s="628"/>
      <c r="W33" s="628"/>
    </row>
    <row r="34" spans="1:39" x14ac:dyDescent="0.25">
      <c r="A34" s="408"/>
      <c r="B34" s="408"/>
      <c r="C34" s="408"/>
      <c r="D34" s="408"/>
      <c r="E34" s="408"/>
      <c r="F34" s="408"/>
      <c r="G34" s="408"/>
      <c r="H34" s="408"/>
      <c r="I34" s="408"/>
      <c r="J34" s="408"/>
      <c r="K34" s="408"/>
      <c r="L34" s="408"/>
      <c r="M34" s="408"/>
      <c r="N34" s="408"/>
      <c r="O34" s="408"/>
      <c r="P34" s="408"/>
      <c r="Q34" s="408"/>
      <c r="R34" s="408"/>
      <c r="S34" s="408"/>
      <c r="T34" s="408"/>
      <c r="U34" s="408"/>
      <c r="V34" s="408"/>
      <c r="W34" s="408"/>
    </row>
    <row r="35" spans="1:39" ht="15.75" thickBot="1" x14ac:dyDescent="0.3">
      <c r="B35" s="549" t="s">
        <v>269</v>
      </c>
      <c r="C35" s="549"/>
      <c r="D35" s="549"/>
      <c r="E35" s="549"/>
      <c r="F35" s="549"/>
      <c r="G35" s="549"/>
      <c r="H35" s="549"/>
      <c r="I35" s="549"/>
      <c r="J35" s="549"/>
      <c r="K35" s="549"/>
      <c r="L35" s="549"/>
      <c r="M35" s="549"/>
      <c r="N35" s="549"/>
      <c r="O35" s="549"/>
      <c r="P35" s="549"/>
      <c r="Q35" s="549"/>
      <c r="R35" s="549"/>
      <c r="S35" s="549"/>
      <c r="T35" s="549"/>
      <c r="U35" s="549"/>
      <c r="V35" s="549"/>
      <c r="W35" s="549"/>
      <c r="X35" s="549" t="s">
        <v>272</v>
      </c>
      <c r="Y35" s="549"/>
      <c r="Z35" s="549"/>
      <c r="AA35" s="549"/>
      <c r="AB35" s="549"/>
      <c r="AC35" s="549"/>
    </row>
    <row r="36" spans="1:39" ht="62.25" customHeight="1" thickBot="1" x14ac:dyDescent="0.3">
      <c r="B36" s="362"/>
      <c r="C36" s="409" t="s">
        <v>266</v>
      </c>
      <c r="D36" s="409" t="s">
        <v>330</v>
      </c>
      <c r="E36" s="409" t="s">
        <v>332</v>
      </c>
      <c r="F36" s="409" t="s">
        <v>245</v>
      </c>
      <c r="G36" s="409" t="s">
        <v>334</v>
      </c>
      <c r="H36" s="409" t="s">
        <v>431</v>
      </c>
      <c r="I36" s="410" t="s">
        <v>267</v>
      </c>
      <c r="X36" s="310"/>
      <c r="Y36" s="641" t="s">
        <v>330</v>
      </c>
      <c r="Z36" s="642"/>
      <c r="AA36" s="643"/>
      <c r="AB36" s="641" t="s">
        <v>332</v>
      </c>
      <c r="AC36" s="642"/>
      <c r="AD36" s="643"/>
      <c r="AE36" s="641" t="s">
        <v>245</v>
      </c>
      <c r="AF36" s="642"/>
      <c r="AG36" s="643"/>
      <c r="AH36" s="641" t="s">
        <v>334</v>
      </c>
      <c r="AI36" s="642"/>
      <c r="AJ36" s="643"/>
      <c r="AK36" s="641" t="s">
        <v>431</v>
      </c>
      <c r="AL36" s="642"/>
      <c r="AM36" s="643"/>
    </row>
    <row r="37" spans="1:39" ht="15.75" thickBot="1" x14ac:dyDescent="0.3">
      <c r="B37" s="411" t="s">
        <v>408</v>
      </c>
      <c r="C37" s="241">
        <v>3532.8</v>
      </c>
      <c r="D37" s="241">
        <v>1</v>
      </c>
      <c r="E37" s="241">
        <v>0</v>
      </c>
      <c r="F37" s="241">
        <v>0</v>
      </c>
      <c r="G37" s="241">
        <v>0</v>
      </c>
      <c r="H37" s="241">
        <v>0</v>
      </c>
      <c r="I37" s="243">
        <f>SUM(D37:H37)</f>
        <v>1</v>
      </c>
      <c r="X37" s="294"/>
      <c r="Y37" s="435" t="s">
        <v>270</v>
      </c>
      <c r="Z37" s="436" t="s">
        <v>471</v>
      </c>
      <c r="AA37" s="314" t="s">
        <v>271</v>
      </c>
      <c r="AB37" s="437" t="s">
        <v>270</v>
      </c>
      <c r="AC37" s="436" t="s">
        <v>471</v>
      </c>
      <c r="AD37" s="314" t="s">
        <v>271</v>
      </c>
      <c r="AE37" s="435" t="s">
        <v>270</v>
      </c>
      <c r="AF37" s="436" t="s">
        <v>471</v>
      </c>
      <c r="AG37" s="314" t="s">
        <v>271</v>
      </c>
      <c r="AH37" s="435" t="s">
        <v>270</v>
      </c>
      <c r="AI37" s="436" t="s">
        <v>471</v>
      </c>
      <c r="AJ37" s="314" t="s">
        <v>271</v>
      </c>
      <c r="AK37" s="435" t="s">
        <v>270</v>
      </c>
      <c r="AL37" s="436" t="s">
        <v>471</v>
      </c>
      <c r="AM37" s="314" t="s">
        <v>271</v>
      </c>
    </row>
    <row r="38" spans="1:39" x14ac:dyDescent="0.25">
      <c r="B38" s="411" t="s">
        <v>409</v>
      </c>
      <c r="C38" s="241">
        <v>6945.6</v>
      </c>
      <c r="D38" s="241">
        <v>1</v>
      </c>
      <c r="E38" s="241">
        <v>0</v>
      </c>
      <c r="F38" s="241">
        <v>1</v>
      </c>
      <c r="G38" s="241">
        <v>0</v>
      </c>
      <c r="H38" s="241">
        <v>0</v>
      </c>
      <c r="I38" s="243">
        <f t="shared" ref="I38:I56" si="0">SUM(D38:H38)</f>
        <v>2</v>
      </c>
      <c r="X38" s="166" t="s">
        <v>408</v>
      </c>
      <c r="Y38" s="431">
        <v>3500</v>
      </c>
      <c r="Z38" s="248">
        <v>0</v>
      </c>
      <c r="AA38" s="432">
        <f>Y38+Z38</f>
        <v>3500</v>
      </c>
      <c r="AB38" s="433">
        <v>0</v>
      </c>
      <c r="AC38" s="434">
        <v>0</v>
      </c>
      <c r="AD38" s="432">
        <f>AB38+AC38</f>
        <v>0</v>
      </c>
      <c r="AE38" s="431">
        <v>0</v>
      </c>
      <c r="AF38" s="248">
        <v>0</v>
      </c>
      <c r="AG38" s="432">
        <f>AE38+AF38</f>
        <v>0</v>
      </c>
      <c r="AH38" s="431">
        <v>0</v>
      </c>
      <c r="AI38" s="248">
        <v>0</v>
      </c>
      <c r="AJ38" s="432">
        <f>AH38+AI38</f>
        <v>0</v>
      </c>
      <c r="AK38" s="431">
        <v>0</v>
      </c>
      <c r="AL38" s="248">
        <v>0</v>
      </c>
      <c r="AM38" s="432">
        <f>AK38+AL38</f>
        <v>0</v>
      </c>
    </row>
    <row r="39" spans="1:39" x14ac:dyDescent="0.25">
      <c r="B39" s="411" t="s">
        <v>410</v>
      </c>
      <c r="C39" s="241">
        <v>7324.8</v>
      </c>
      <c r="D39" s="241">
        <v>0</v>
      </c>
      <c r="E39" s="241">
        <v>1</v>
      </c>
      <c r="F39" s="241">
        <v>0</v>
      </c>
      <c r="G39" s="241">
        <v>1</v>
      </c>
      <c r="H39" s="241">
        <v>1</v>
      </c>
      <c r="I39" s="243">
        <f t="shared" si="0"/>
        <v>3</v>
      </c>
      <c r="X39" s="167" t="s">
        <v>409</v>
      </c>
      <c r="Y39" s="421">
        <v>4000</v>
      </c>
      <c r="Z39" s="241">
        <v>0</v>
      </c>
      <c r="AA39" s="417">
        <f t="shared" ref="AA39:AA57" si="1">Y39+Z39</f>
        <v>4000</v>
      </c>
      <c r="AB39" s="428">
        <v>0</v>
      </c>
      <c r="AC39" s="416">
        <v>0</v>
      </c>
      <c r="AD39" s="417">
        <f t="shared" ref="AD39:AD57" si="2">AB39+AC39</f>
        <v>0</v>
      </c>
      <c r="AE39" s="421">
        <v>4000</v>
      </c>
      <c r="AF39" s="241">
        <v>0</v>
      </c>
      <c r="AG39" s="417">
        <f t="shared" ref="AG39:AG57" si="3">AE39+AF39</f>
        <v>4000</v>
      </c>
      <c r="AH39" s="421">
        <v>0</v>
      </c>
      <c r="AI39" s="241">
        <v>0</v>
      </c>
      <c r="AJ39" s="417">
        <f t="shared" ref="AJ39:AJ57" si="4">AH39+AI39</f>
        <v>0</v>
      </c>
      <c r="AK39" s="421">
        <v>0</v>
      </c>
      <c r="AL39" s="241">
        <v>0</v>
      </c>
      <c r="AM39" s="417">
        <f t="shared" ref="AM39:AM57" si="5">AK39+AL39</f>
        <v>0</v>
      </c>
    </row>
    <row r="40" spans="1:39" x14ac:dyDescent="0.25">
      <c r="B40" s="411" t="s">
        <v>411</v>
      </c>
      <c r="C40" s="241">
        <v>3532.8</v>
      </c>
      <c r="D40" s="241">
        <v>0</v>
      </c>
      <c r="E40" s="241" t="s">
        <v>539</v>
      </c>
      <c r="F40" s="241" t="s">
        <v>539</v>
      </c>
      <c r="G40" s="241" t="s">
        <v>539</v>
      </c>
      <c r="H40" s="241">
        <v>1</v>
      </c>
      <c r="I40" s="243">
        <v>5</v>
      </c>
      <c r="X40" s="167" t="s">
        <v>410</v>
      </c>
      <c r="Y40" s="414">
        <v>0</v>
      </c>
      <c r="Z40" s="241">
        <v>0</v>
      </c>
      <c r="AA40" s="417">
        <f t="shared" si="1"/>
        <v>0</v>
      </c>
      <c r="AB40" s="428">
        <v>7300</v>
      </c>
      <c r="AC40" s="416">
        <v>0</v>
      </c>
      <c r="AD40" s="417">
        <f t="shared" si="2"/>
        <v>7300</v>
      </c>
      <c r="AE40" s="414">
        <v>0</v>
      </c>
      <c r="AF40" s="241">
        <v>0</v>
      </c>
      <c r="AG40" s="417">
        <f t="shared" si="3"/>
        <v>0</v>
      </c>
      <c r="AH40" s="415">
        <v>7300</v>
      </c>
      <c r="AI40" s="241">
        <v>0</v>
      </c>
      <c r="AJ40" s="417">
        <f t="shared" si="4"/>
        <v>7300</v>
      </c>
      <c r="AK40" s="415">
        <v>7300</v>
      </c>
      <c r="AL40" s="241">
        <v>0</v>
      </c>
      <c r="AM40" s="417">
        <f t="shared" si="5"/>
        <v>7300</v>
      </c>
    </row>
    <row r="41" spans="1:39" x14ac:dyDescent="0.25">
      <c r="B41" s="411" t="s">
        <v>412</v>
      </c>
      <c r="C41" s="241">
        <v>2774.4</v>
      </c>
      <c r="D41" s="241">
        <v>0</v>
      </c>
      <c r="E41" s="241">
        <v>1</v>
      </c>
      <c r="F41" s="241">
        <v>1</v>
      </c>
      <c r="G41" s="241">
        <v>1</v>
      </c>
      <c r="H41" s="241">
        <v>1</v>
      </c>
      <c r="I41" s="243">
        <f t="shared" si="0"/>
        <v>4</v>
      </c>
      <c r="X41" s="167" t="s">
        <v>411</v>
      </c>
      <c r="Y41" s="414">
        <v>0</v>
      </c>
      <c r="Z41" s="241">
        <v>0</v>
      </c>
      <c r="AA41" s="417">
        <f t="shared" si="1"/>
        <v>0</v>
      </c>
      <c r="AB41" s="428">
        <v>3500</v>
      </c>
      <c r="AC41" s="416">
        <v>42000</v>
      </c>
      <c r="AD41" s="417">
        <f t="shared" si="2"/>
        <v>45500</v>
      </c>
      <c r="AE41" s="415">
        <v>3500</v>
      </c>
      <c r="AF41" s="416">
        <v>42000</v>
      </c>
      <c r="AG41" s="417">
        <f t="shared" si="3"/>
        <v>45500</v>
      </c>
      <c r="AH41" s="415">
        <v>3500</v>
      </c>
      <c r="AI41" s="416">
        <v>42000</v>
      </c>
      <c r="AJ41" s="417">
        <f t="shared" si="4"/>
        <v>45500</v>
      </c>
      <c r="AK41" s="415">
        <v>3500</v>
      </c>
      <c r="AL41" s="241">
        <v>0</v>
      </c>
      <c r="AM41" s="417">
        <f t="shared" si="5"/>
        <v>3500</v>
      </c>
    </row>
    <row r="42" spans="1:39" x14ac:dyDescent="0.25">
      <c r="B42" s="411" t="s">
        <v>413</v>
      </c>
      <c r="C42" s="241">
        <v>2774.4</v>
      </c>
      <c r="D42" s="241">
        <v>1</v>
      </c>
      <c r="E42" s="241">
        <v>0</v>
      </c>
      <c r="F42" s="241">
        <v>0</v>
      </c>
      <c r="G42" s="241">
        <v>0</v>
      </c>
      <c r="H42" s="241">
        <v>0</v>
      </c>
      <c r="I42" s="243">
        <f t="shared" si="0"/>
        <v>1</v>
      </c>
      <c r="X42" s="167" t="s">
        <v>412</v>
      </c>
      <c r="Y42" s="414">
        <v>0</v>
      </c>
      <c r="Z42" s="241">
        <v>0</v>
      </c>
      <c r="AA42" s="417">
        <f t="shared" si="1"/>
        <v>0</v>
      </c>
      <c r="AB42" s="428">
        <v>2700</v>
      </c>
      <c r="AC42" s="416">
        <v>0</v>
      </c>
      <c r="AD42" s="417">
        <f t="shared" si="2"/>
        <v>2700</v>
      </c>
      <c r="AE42" s="415">
        <v>2700</v>
      </c>
      <c r="AF42" s="241">
        <v>0</v>
      </c>
      <c r="AG42" s="417">
        <f t="shared" si="3"/>
        <v>2700</v>
      </c>
      <c r="AH42" s="415">
        <v>2700</v>
      </c>
      <c r="AI42" s="241">
        <v>0</v>
      </c>
      <c r="AJ42" s="417">
        <f t="shared" si="4"/>
        <v>2700</v>
      </c>
      <c r="AK42" s="415">
        <v>2700</v>
      </c>
      <c r="AL42" s="241">
        <v>0</v>
      </c>
      <c r="AM42" s="417">
        <f t="shared" si="5"/>
        <v>2700</v>
      </c>
    </row>
    <row r="43" spans="1:39" x14ac:dyDescent="0.25">
      <c r="B43" s="411" t="s">
        <v>414</v>
      </c>
      <c r="C43" s="241">
        <v>2774.4</v>
      </c>
      <c r="D43" s="241">
        <v>1</v>
      </c>
      <c r="E43" s="241">
        <v>1</v>
      </c>
      <c r="F43" s="241">
        <v>1</v>
      </c>
      <c r="G43" s="241" t="s">
        <v>539</v>
      </c>
      <c r="H43" s="241">
        <v>1</v>
      </c>
      <c r="I43" s="243">
        <v>5</v>
      </c>
      <c r="X43" s="167" t="s">
        <v>413</v>
      </c>
      <c r="Y43" s="415">
        <v>2700</v>
      </c>
      <c r="Z43" s="241">
        <v>0</v>
      </c>
      <c r="AA43" s="417">
        <f t="shared" si="1"/>
        <v>2700</v>
      </c>
      <c r="AB43" s="428">
        <v>0</v>
      </c>
      <c r="AC43" s="416">
        <v>0</v>
      </c>
      <c r="AD43" s="417">
        <f t="shared" si="2"/>
        <v>0</v>
      </c>
      <c r="AE43" s="415">
        <v>0</v>
      </c>
      <c r="AF43" s="241">
        <v>0</v>
      </c>
      <c r="AG43" s="417">
        <f t="shared" si="3"/>
        <v>0</v>
      </c>
      <c r="AH43" s="415">
        <v>0</v>
      </c>
      <c r="AI43" s="241">
        <v>0</v>
      </c>
      <c r="AJ43" s="417">
        <f t="shared" si="4"/>
        <v>0</v>
      </c>
      <c r="AK43" s="415">
        <v>0</v>
      </c>
      <c r="AL43" s="241">
        <v>0</v>
      </c>
      <c r="AM43" s="417">
        <f t="shared" si="5"/>
        <v>0</v>
      </c>
    </row>
    <row r="44" spans="1:39" x14ac:dyDescent="0.25">
      <c r="B44" s="412" t="s">
        <v>415</v>
      </c>
      <c r="C44" s="241">
        <v>1386.4</v>
      </c>
      <c r="D44" s="241" t="s">
        <v>539</v>
      </c>
      <c r="E44" s="241" t="s">
        <v>539</v>
      </c>
      <c r="F44" s="241" t="s">
        <v>539</v>
      </c>
      <c r="G44" s="241" t="s">
        <v>539</v>
      </c>
      <c r="H44" s="241">
        <v>1</v>
      </c>
      <c r="I44" s="243">
        <v>5</v>
      </c>
      <c r="X44" s="167" t="s">
        <v>414</v>
      </c>
      <c r="Y44" s="415">
        <v>2700</v>
      </c>
      <c r="Z44" s="241">
        <v>0</v>
      </c>
      <c r="AA44" s="417">
        <f t="shared" si="1"/>
        <v>2700</v>
      </c>
      <c r="AB44" s="428">
        <v>2700</v>
      </c>
      <c r="AC44" s="416">
        <v>0</v>
      </c>
      <c r="AD44" s="417">
        <f t="shared" si="2"/>
        <v>2700</v>
      </c>
      <c r="AE44" s="415">
        <v>2700</v>
      </c>
      <c r="AF44" s="241">
        <v>0</v>
      </c>
      <c r="AG44" s="417">
        <f t="shared" si="3"/>
        <v>2700</v>
      </c>
      <c r="AH44" s="415">
        <v>2700</v>
      </c>
      <c r="AI44" s="416">
        <v>12000</v>
      </c>
      <c r="AJ44" s="417">
        <f t="shared" si="4"/>
        <v>14700</v>
      </c>
      <c r="AK44" s="415">
        <v>2700</v>
      </c>
      <c r="AL44" s="241">
        <v>0</v>
      </c>
      <c r="AM44" s="417">
        <f t="shared" si="5"/>
        <v>2700</v>
      </c>
    </row>
    <row r="45" spans="1:39" x14ac:dyDescent="0.25">
      <c r="B45" s="412" t="s">
        <v>416</v>
      </c>
      <c r="C45" s="241">
        <v>2145.6</v>
      </c>
      <c r="D45" s="241">
        <v>1</v>
      </c>
      <c r="E45" s="241">
        <v>1</v>
      </c>
      <c r="F45" s="241">
        <v>1</v>
      </c>
      <c r="G45" s="241">
        <v>1</v>
      </c>
      <c r="H45" s="241">
        <v>1</v>
      </c>
      <c r="I45" s="243">
        <f t="shared" si="0"/>
        <v>5</v>
      </c>
      <c r="X45" s="168" t="s">
        <v>415</v>
      </c>
      <c r="Y45" s="415">
        <v>1300</v>
      </c>
      <c r="Z45" s="416">
        <v>21000</v>
      </c>
      <c r="AA45" s="417">
        <f t="shared" si="1"/>
        <v>22300</v>
      </c>
      <c r="AB45" s="428">
        <v>1300</v>
      </c>
      <c r="AC45" s="416">
        <v>21000</v>
      </c>
      <c r="AD45" s="417">
        <f t="shared" si="2"/>
        <v>22300</v>
      </c>
      <c r="AE45" s="415">
        <v>1300</v>
      </c>
      <c r="AF45" s="416">
        <v>21000</v>
      </c>
      <c r="AG45" s="417">
        <f t="shared" si="3"/>
        <v>22300</v>
      </c>
      <c r="AH45" s="415">
        <v>1300</v>
      </c>
      <c r="AI45" s="416">
        <v>21000</v>
      </c>
      <c r="AJ45" s="417">
        <f t="shared" si="4"/>
        <v>22300</v>
      </c>
      <c r="AK45" s="415">
        <v>1300</v>
      </c>
      <c r="AL45" s="416">
        <v>0</v>
      </c>
      <c r="AM45" s="417">
        <f t="shared" si="5"/>
        <v>1300</v>
      </c>
    </row>
    <row r="46" spans="1:39" x14ac:dyDescent="0.25">
      <c r="B46" s="412" t="s">
        <v>417</v>
      </c>
      <c r="C46" s="241">
        <v>2774.4</v>
      </c>
      <c r="D46" s="241">
        <v>1</v>
      </c>
      <c r="E46" s="241">
        <v>1</v>
      </c>
      <c r="F46" s="241">
        <v>1</v>
      </c>
      <c r="G46" s="241">
        <v>0</v>
      </c>
      <c r="H46" s="241">
        <v>1</v>
      </c>
      <c r="I46" s="243">
        <f t="shared" si="0"/>
        <v>4</v>
      </c>
      <c r="X46" s="168" t="s">
        <v>416</v>
      </c>
      <c r="Y46" s="415">
        <v>2100</v>
      </c>
      <c r="Z46" s="241">
        <v>0</v>
      </c>
      <c r="AA46" s="417">
        <f t="shared" si="1"/>
        <v>2100</v>
      </c>
      <c r="AB46" s="428">
        <v>2100</v>
      </c>
      <c r="AC46" s="416">
        <v>0</v>
      </c>
      <c r="AD46" s="417">
        <f t="shared" si="2"/>
        <v>2100</v>
      </c>
      <c r="AE46" s="415">
        <v>2100</v>
      </c>
      <c r="AF46" s="241">
        <v>0</v>
      </c>
      <c r="AG46" s="417">
        <f t="shared" si="3"/>
        <v>2100</v>
      </c>
      <c r="AH46" s="415">
        <v>2100</v>
      </c>
      <c r="AI46" s="241">
        <v>0</v>
      </c>
      <c r="AJ46" s="417">
        <f t="shared" si="4"/>
        <v>2100</v>
      </c>
      <c r="AK46" s="415">
        <v>2100</v>
      </c>
      <c r="AL46" s="241">
        <v>0</v>
      </c>
      <c r="AM46" s="417">
        <f t="shared" si="5"/>
        <v>2100</v>
      </c>
    </row>
    <row r="47" spans="1:39" x14ac:dyDescent="0.25">
      <c r="B47" s="412" t="s">
        <v>418</v>
      </c>
      <c r="C47" s="241">
        <v>1387.2</v>
      </c>
      <c r="D47" s="241">
        <v>1</v>
      </c>
      <c r="E47" s="241" t="s">
        <v>539</v>
      </c>
      <c r="F47" s="241" t="s">
        <v>539</v>
      </c>
      <c r="G47" s="241">
        <v>1</v>
      </c>
      <c r="H47" s="241" t="s">
        <v>539</v>
      </c>
      <c r="I47" s="243">
        <v>5</v>
      </c>
      <c r="X47" s="168" t="s">
        <v>417</v>
      </c>
      <c r="Y47" s="415">
        <v>2700</v>
      </c>
      <c r="Z47" s="241">
        <v>0</v>
      </c>
      <c r="AA47" s="417">
        <f t="shared" si="1"/>
        <v>2700</v>
      </c>
      <c r="AB47" s="428">
        <v>2700</v>
      </c>
      <c r="AC47" s="416">
        <v>0</v>
      </c>
      <c r="AD47" s="417">
        <f t="shared" si="2"/>
        <v>2700</v>
      </c>
      <c r="AE47" s="415">
        <v>2700</v>
      </c>
      <c r="AF47" s="241">
        <v>0</v>
      </c>
      <c r="AG47" s="417">
        <f t="shared" si="3"/>
        <v>2700</v>
      </c>
      <c r="AH47" s="415">
        <v>0</v>
      </c>
      <c r="AI47" s="241">
        <v>0</v>
      </c>
      <c r="AJ47" s="417">
        <f t="shared" si="4"/>
        <v>0</v>
      </c>
      <c r="AK47" s="415">
        <v>2700</v>
      </c>
      <c r="AL47" s="241">
        <v>0</v>
      </c>
      <c r="AM47" s="417">
        <f t="shared" si="5"/>
        <v>2700</v>
      </c>
    </row>
    <row r="48" spans="1:39" x14ac:dyDescent="0.25">
      <c r="B48" s="412" t="s">
        <v>419</v>
      </c>
      <c r="C48" s="241">
        <v>4166.3999999999996</v>
      </c>
      <c r="D48" s="241">
        <v>1</v>
      </c>
      <c r="E48" s="241">
        <v>1</v>
      </c>
      <c r="F48" s="241">
        <v>1</v>
      </c>
      <c r="G48" s="241">
        <v>1</v>
      </c>
      <c r="H48" s="241">
        <v>1</v>
      </c>
      <c r="I48" s="243">
        <f t="shared" si="0"/>
        <v>5</v>
      </c>
      <c r="X48" s="168" t="s">
        <v>418</v>
      </c>
      <c r="Y48" s="415">
        <v>1300</v>
      </c>
      <c r="Z48" s="241">
        <v>0</v>
      </c>
      <c r="AA48" s="417">
        <f t="shared" si="1"/>
        <v>1300</v>
      </c>
      <c r="AB48" s="428">
        <v>1300</v>
      </c>
      <c r="AC48" s="416">
        <v>1400</v>
      </c>
      <c r="AD48" s="417">
        <f t="shared" si="2"/>
        <v>2700</v>
      </c>
      <c r="AE48" s="415">
        <v>1300</v>
      </c>
      <c r="AF48" s="416">
        <v>1400</v>
      </c>
      <c r="AG48" s="417">
        <f t="shared" si="3"/>
        <v>2700</v>
      </c>
      <c r="AH48" s="415">
        <v>1300</v>
      </c>
      <c r="AI48" s="241">
        <v>0</v>
      </c>
      <c r="AJ48" s="417">
        <f t="shared" si="4"/>
        <v>1300</v>
      </c>
      <c r="AK48" s="415">
        <v>1300</v>
      </c>
      <c r="AL48" s="416">
        <v>1400</v>
      </c>
      <c r="AM48" s="417">
        <f t="shared" si="5"/>
        <v>2700</v>
      </c>
    </row>
    <row r="49" spans="1:39" x14ac:dyDescent="0.25">
      <c r="B49" s="412" t="s">
        <v>420</v>
      </c>
      <c r="C49" s="241">
        <v>4166.3999999999996</v>
      </c>
      <c r="D49" s="241">
        <v>1</v>
      </c>
      <c r="E49" s="241">
        <v>0</v>
      </c>
      <c r="F49" s="241">
        <v>0</v>
      </c>
      <c r="G49" s="241">
        <v>0</v>
      </c>
      <c r="H49" s="241">
        <v>1</v>
      </c>
      <c r="I49" s="243">
        <f t="shared" si="0"/>
        <v>2</v>
      </c>
      <c r="X49" s="168" t="s">
        <v>419</v>
      </c>
      <c r="Y49" s="415">
        <v>4100</v>
      </c>
      <c r="Z49" s="241">
        <v>0</v>
      </c>
      <c r="AA49" s="417">
        <f t="shared" si="1"/>
        <v>4100</v>
      </c>
      <c r="AB49" s="428">
        <v>4100</v>
      </c>
      <c r="AC49" s="416">
        <v>0</v>
      </c>
      <c r="AD49" s="417">
        <f t="shared" si="2"/>
        <v>4100</v>
      </c>
      <c r="AE49" s="415">
        <v>4100</v>
      </c>
      <c r="AF49" s="241">
        <v>0</v>
      </c>
      <c r="AG49" s="417">
        <f t="shared" si="3"/>
        <v>4100</v>
      </c>
      <c r="AH49" s="415">
        <v>4100</v>
      </c>
      <c r="AI49" s="241">
        <v>0</v>
      </c>
      <c r="AJ49" s="417">
        <f t="shared" si="4"/>
        <v>4100</v>
      </c>
      <c r="AK49" s="415">
        <v>4100</v>
      </c>
      <c r="AL49" s="241">
        <v>0</v>
      </c>
      <c r="AM49" s="417">
        <f t="shared" si="5"/>
        <v>4100</v>
      </c>
    </row>
    <row r="50" spans="1:39" x14ac:dyDescent="0.25">
      <c r="B50" s="412" t="s">
        <v>421</v>
      </c>
      <c r="C50" s="241">
        <v>1387.2</v>
      </c>
      <c r="D50" s="241">
        <v>1</v>
      </c>
      <c r="E50" s="241">
        <v>0</v>
      </c>
      <c r="F50" s="241">
        <v>0</v>
      </c>
      <c r="G50" s="241">
        <v>1</v>
      </c>
      <c r="H50" s="241">
        <v>0</v>
      </c>
      <c r="I50" s="243">
        <f t="shared" si="0"/>
        <v>2</v>
      </c>
      <c r="X50" s="168" t="s">
        <v>420</v>
      </c>
      <c r="Y50" s="415">
        <v>4100</v>
      </c>
      <c r="Z50" s="241">
        <v>0</v>
      </c>
      <c r="AA50" s="417">
        <f t="shared" si="1"/>
        <v>4100</v>
      </c>
      <c r="AB50" s="428">
        <v>0</v>
      </c>
      <c r="AC50" s="416">
        <v>0</v>
      </c>
      <c r="AD50" s="417">
        <f t="shared" si="2"/>
        <v>0</v>
      </c>
      <c r="AE50" s="415">
        <v>0</v>
      </c>
      <c r="AF50" s="241">
        <v>0</v>
      </c>
      <c r="AG50" s="417">
        <f t="shared" si="3"/>
        <v>0</v>
      </c>
      <c r="AH50" s="415">
        <v>0</v>
      </c>
      <c r="AI50" s="241">
        <v>0</v>
      </c>
      <c r="AJ50" s="417">
        <f t="shared" si="4"/>
        <v>0</v>
      </c>
      <c r="AK50" s="415">
        <v>4100</v>
      </c>
      <c r="AL50" s="241">
        <v>0</v>
      </c>
      <c r="AM50" s="417">
        <f t="shared" si="5"/>
        <v>4100</v>
      </c>
    </row>
    <row r="51" spans="1:39" x14ac:dyDescent="0.25">
      <c r="B51" s="411" t="s">
        <v>422</v>
      </c>
      <c r="C51" s="241">
        <v>2774.4</v>
      </c>
      <c r="D51" s="241">
        <v>1</v>
      </c>
      <c r="E51" s="241">
        <v>1</v>
      </c>
      <c r="F51" s="241">
        <v>1</v>
      </c>
      <c r="G51" s="241">
        <v>1</v>
      </c>
      <c r="H51" s="241">
        <v>0</v>
      </c>
      <c r="I51" s="243">
        <f t="shared" si="0"/>
        <v>4</v>
      </c>
      <c r="X51" s="168" t="s">
        <v>421</v>
      </c>
      <c r="Y51" s="422">
        <v>700</v>
      </c>
      <c r="Z51" s="241">
        <v>0</v>
      </c>
      <c r="AA51" s="417">
        <f t="shared" si="1"/>
        <v>700</v>
      </c>
      <c r="AB51" s="428">
        <v>0</v>
      </c>
      <c r="AC51" s="416">
        <v>0</v>
      </c>
      <c r="AD51" s="417">
        <f t="shared" si="2"/>
        <v>0</v>
      </c>
      <c r="AE51" s="422">
        <v>0</v>
      </c>
      <c r="AF51" s="241">
        <v>0</v>
      </c>
      <c r="AG51" s="417">
        <f t="shared" si="3"/>
        <v>0</v>
      </c>
      <c r="AH51" s="422">
        <v>700</v>
      </c>
      <c r="AI51" s="241">
        <v>0</v>
      </c>
      <c r="AJ51" s="417">
        <f t="shared" si="4"/>
        <v>700</v>
      </c>
      <c r="AK51" s="422">
        <v>0</v>
      </c>
      <c r="AL51" s="241">
        <v>0</v>
      </c>
      <c r="AM51" s="417">
        <f t="shared" si="5"/>
        <v>0</v>
      </c>
    </row>
    <row r="52" spans="1:39" x14ac:dyDescent="0.25">
      <c r="B52" s="412" t="s">
        <v>423</v>
      </c>
      <c r="C52" s="241">
        <v>2774.4</v>
      </c>
      <c r="D52" s="241">
        <v>1</v>
      </c>
      <c r="E52" s="241">
        <v>1</v>
      </c>
      <c r="F52" s="241">
        <v>1</v>
      </c>
      <c r="G52" s="241">
        <v>1</v>
      </c>
      <c r="H52" s="241">
        <v>1</v>
      </c>
      <c r="I52" s="243">
        <f t="shared" si="0"/>
        <v>5</v>
      </c>
      <c r="X52" s="167" t="s">
        <v>422</v>
      </c>
      <c r="Y52" s="415">
        <v>2700</v>
      </c>
      <c r="Z52" s="241">
        <v>0</v>
      </c>
      <c r="AA52" s="417">
        <f t="shared" si="1"/>
        <v>2700</v>
      </c>
      <c r="AB52" s="428">
        <v>2700</v>
      </c>
      <c r="AC52" s="416">
        <v>0</v>
      </c>
      <c r="AD52" s="417">
        <f t="shared" si="2"/>
        <v>2700</v>
      </c>
      <c r="AE52" s="415">
        <v>2700</v>
      </c>
      <c r="AF52" s="241">
        <v>0</v>
      </c>
      <c r="AG52" s="417">
        <f t="shared" si="3"/>
        <v>2700</v>
      </c>
      <c r="AH52" s="415">
        <v>2700</v>
      </c>
      <c r="AI52" s="241">
        <v>0</v>
      </c>
      <c r="AJ52" s="417">
        <f t="shared" si="4"/>
        <v>2700</v>
      </c>
      <c r="AK52" s="415">
        <v>0</v>
      </c>
      <c r="AL52" s="241">
        <v>0</v>
      </c>
      <c r="AM52" s="417">
        <f t="shared" si="5"/>
        <v>0</v>
      </c>
    </row>
    <row r="53" spans="1:39" x14ac:dyDescent="0.25">
      <c r="B53" s="412" t="s">
        <v>424</v>
      </c>
      <c r="C53" s="241">
        <v>1387.2</v>
      </c>
      <c r="D53" s="241">
        <v>1</v>
      </c>
      <c r="E53" s="241">
        <v>1</v>
      </c>
      <c r="F53" s="241">
        <v>1</v>
      </c>
      <c r="G53" s="241">
        <v>1</v>
      </c>
      <c r="H53" s="241">
        <v>1</v>
      </c>
      <c r="I53" s="243">
        <f t="shared" si="0"/>
        <v>5</v>
      </c>
      <c r="X53" s="168" t="s">
        <v>423</v>
      </c>
      <c r="Y53" s="421">
        <v>1000</v>
      </c>
      <c r="Z53" s="241">
        <v>0</v>
      </c>
      <c r="AA53" s="417">
        <f t="shared" si="1"/>
        <v>1000</v>
      </c>
      <c r="AB53" s="428">
        <v>1000</v>
      </c>
      <c r="AC53" s="416">
        <v>0</v>
      </c>
      <c r="AD53" s="417">
        <f t="shared" si="2"/>
        <v>1000</v>
      </c>
      <c r="AE53" s="421">
        <v>1000</v>
      </c>
      <c r="AF53" s="241">
        <v>0</v>
      </c>
      <c r="AG53" s="417">
        <f t="shared" si="3"/>
        <v>1000</v>
      </c>
      <c r="AH53" s="421">
        <v>1000</v>
      </c>
      <c r="AI53" s="241">
        <v>0</v>
      </c>
      <c r="AJ53" s="417">
        <f t="shared" si="4"/>
        <v>1000</v>
      </c>
      <c r="AK53" s="421">
        <v>1000</v>
      </c>
      <c r="AL53" s="241">
        <v>0</v>
      </c>
      <c r="AM53" s="417">
        <f t="shared" si="5"/>
        <v>1000</v>
      </c>
    </row>
    <row r="54" spans="1:39" x14ac:dyDescent="0.25">
      <c r="B54" s="412" t="s">
        <v>425</v>
      </c>
      <c r="C54" s="241">
        <v>1387.2</v>
      </c>
      <c r="D54" s="241">
        <v>0</v>
      </c>
      <c r="E54" s="241">
        <v>1</v>
      </c>
      <c r="F54" s="241">
        <v>1</v>
      </c>
      <c r="G54" s="241">
        <v>1</v>
      </c>
      <c r="H54" s="241">
        <v>1</v>
      </c>
      <c r="I54" s="243">
        <f t="shared" si="0"/>
        <v>4</v>
      </c>
      <c r="X54" s="168" t="s">
        <v>424</v>
      </c>
      <c r="Y54" s="415">
        <v>1300</v>
      </c>
      <c r="Z54" s="241">
        <v>0</v>
      </c>
      <c r="AA54" s="417">
        <f t="shared" si="1"/>
        <v>1300</v>
      </c>
      <c r="AB54" s="428">
        <v>1300</v>
      </c>
      <c r="AC54" s="416">
        <v>0</v>
      </c>
      <c r="AD54" s="417">
        <f t="shared" si="2"/>
        <v>1300</v>
      </c>
      <c r="AE54" s="415">
        <v>1300</v>
      </c>
      <c r="AF54" s="241">
        <v>0</v>
      </c>
      <c r="AG54" s="417">
        <f t="shared" si="3"/>
        <v>1300</v>
      </c>
      <c r="AH54" s="415">
        <v>1300</v>
      </c>
      <c r="AI54" s="241">
        <v>0</v>
      </c>
      <c r="AJ54" s="417">
        <f t="shared" si="4"/>
        <v>1300</v>
      </c>
      <c r="AK54" s="415">
        <v>1300</v>
      </c>
      <c r="AL54" s="241">
        <v>0</v>
      </c>
      <c r="AM54" s="417">
        <f t="shared" si="5"/>
        <v>1300</v>
      </c>
    </row>
    <row r="55" spans="1:39" x14ac:dyDescent="0.25">
      <c r="B55" s="411" t="s">
        <v>426</v>
      </c>
      <c r="C55" s="241">
        <v>753.6</v>
      </c>
      <c r="D55" s="241">
        <v>1</v>
      </c>
      <c r="E55" s="241">
        <v>1</v>
      </c>
      <c r="F55" s="241">
        <v>1</v>
      </c>
      <c r="G55" s="241">
        <v>1</v>
      </c>
      <c r="H55" s="241">
        <v>1</v>
      </c>
      <c r="I55" s="243">
        <f t="shared" si="0"/>
        <v>5</v>
      </c>
      <c r="X55" s="168" t="s">
        <v>425</v>
      </c>
      <c r="Y55" s="414">
        <v>0</v>
      </c>
      <c r="Z55" s="241">
        <v>0</v>
      </c>
      <c r="AA55" s="417">
        <f t="shared" si="1"/>
        <v>0</v>
      </c>
      <c r="AB55" s="428">
        <v>1300</v>
      </c>
      <c r="AC55" s="416">
        <v>0</v>
      </c>
      <c r="AD55" s="417">
        <f t="shared" si="2"/>
        <v>1300</v>
      </c>
      <c r="AE55" s="415">
        <v>1300</v>
      </c>
      <c r="AF55" s="241">
        <v>0</v>
      </c>
      <c r="AG55" s="417">
        <f t="shared" si="3"/>
        <v>1300</v>
      </c>
      <c r="AH55" s="415">
        <v>1300</v>
      </c>
      <c r="AI55" s="241">
        <v>0</v>
      </c>
      <c r="AJ55" s="417">
        <f t="shared" si="4"/>
        <v>1300</v>
      </c>
      <c r="AK55" s="415">
        <v>1300</v>
      </c>
      <c r="AL55" s="241">
        <v>0</v>
      </c>
      <c r="AM55" s="417">
        <f t="shared" si="5"/>
        <v>1300</v>
      </c>
    </row>
    <row r="56" spans="1:39" x14ac:dyDescent="0.25">
      <c r="B56" s="411" t="s">
        <v>427</v>
      </c>
      <c r="C56" s="241">
        <v>753.6</v>
      </c>
      <c r="D56" s="241">
        <v>1</v>
      </c>
      <c r="E56" s="241">
        <v>1</v>
      </c>
      <c r="F56" s="241">
        <v>1</v>
      </c>
      <c r="G56" s="241">
        <v>1</v>
      </c>
      <c r="H56" s="241">
        <v>1</v>
      </c>
      <c r="I56" s="243">
        <f t="shared" si="0"/>
        <v>5</v>
      </c>
      <c r="X56" s="167" t="s">
        <v>426</v>
      </c>
      <c r="Y56" s="414">
        <v>750</v>
      </c>
      <c r="Z56" s="241">
        <v>0</v>
      </c>
      <c r="AA56" s="417">
        <f t="shared" si="1"/>
        <v>750</v>
      </c>
      <c r="AB56" s="428">
        <v>750</v>
      </c>
      <c r="AC56" s="416">
        <v>0</v>
      </c>
      <c r="AD56" s="417">
        <f t="shared" si="2"/>
        <v>750</v>
      </c>
      <c r="AE56" s="414">
        <v>750</v>
      </c>
      <c r="AF56" s="241">
        <v>0</v>
      </c>
      <c r="AG56" s="417">
        <f t="shared" si="3"/>
        <v>750</v>
      </c>
      <c r="AH56" s="414">
        <v>750</v>
      </c>
      <c r="AI56" s="241">
        <v>0</v>
      </c>
      <c r="AJ56" s="417">
        <f t="shared" si="4"/>
        <v>750</v>
      </c>
      <c r="AK56" s="414">
        <v>750</v>
      </c>
      <c r="AL56" s="241">
        <v>0</v>
      </c>
      <c r="AM56" s="417">
        <f t="shared" si="5"/>
        <v>750</v>
      </c>
    </row>
    <row r="57" spans="1:39" ht="15.75" thickBot="1" x14ac:dyDescent="0.3">
      <c r="B57" s="413" t="s">
        <v>505</v>
      </c>
      <c r="C57" s="244">
        <v>56903.199999999997</v>
      </c>
      <c r="D57" s="244"/>
      <c r="E57" s="244"/>
      <c r="F57" s="244"/>
      <c r="G57" s="244"/>
      <c r="H57" s="244"/>
      <c r="I57" s="293"/>
      <c r="X57" s="169" t="s">
        <v>427</v>
      </c>
      <c r="Y57" s="363">
        <v>750</v>
      </c>
      <c r="Z57" s="244">
        <v>0</v>
      </c>
      <c r="AA57" s="420">
        <f t="shared" si="1"/>
        <v>750</v>
      </c>
      <c r="AB57" s="429">
        <v>750</v>
      </c>
      <c r="AC57" s="308">
        <v>0</v>
      </c>
      <c r="AD57" s="420">
        <f t="shared" si="2"/>
        <v>750</v>
      </c>
      <c r="AE57" s="363">
        <v>750</v>
      </c>
      <c r="AF57" s="244">
        <v>0</v>
      </c>
      <c r="AG57" s="420">
        <f t="shared" si="3"/>
        <v>750</v>
      </c>
      <c r="AH57" s="363">
        <v>750</v>
      </c>
      <c r="AI57" s="244">
        <v>0</v>
      </c>
      <c r="AJ57" s="420">
        <f t="shared" si="4"/>
        <v>750</v>
      </c>
      <c r="AK57" s="363">
        <v>750</v>
      </c>
      <c r="AL57" s="244">
        <v>0</v>
      </c>
      <c r="AM57" s="420">
        <f t="shared" si="5"/>
        <v>750</v>
      </c>
    </row>
    <row r="58" spans="1:39" x14ac:dyDescent="0.25">
      <c r="X58" s="406"/>
      <c r="Y58" s="55"/>
      <c r="Z58" s="55"/>
      <c r="AA58" s="418"/>
    </row>
    <row r="59" spans="1:39" ht="15.75" thickBot="1" x14ac:dyDescent="0.3">
      <c r="X59" s="644" t="s">
        <v>273</v>
      </c>
      <c r="Y59" s="644"/>
      <c r="Z59" s="644"/>
      <c r="AA59" s="644"/>
      <c r="AB59" s="644"/>
      <c r="AC59" s="644"/>
      <c r="AD59" s="644"/>
      <c r="AE59" s="644"/>
      <c r="AF59" s="644"/>
      <c r="AG59" s="644"/>
      <c r="AH59" s="644"/>
    </row>
    <row r="60" spans="1:39" ht="50.25" customHeight="1" x14ac:dyDescent="0.25">
      <c r="A60" s="519" t="s">
        <v>275</v>
      </c>
      <c r="B60" s="519"/>
      <c r="C60" s="519"/>
      <c r="D60" s="519"/>
      <c r="E60" s="519"/>
      <c r="F60" s="519"/>
      <c r="G60" s="519"/>
      <c r="H60" s="519"/>
      <c r="I60" s="519"/>
      <c r="J60" s="519"/>
      <c r="K60" s="519"/>
      <c r="L60" s="519"/>
      <c r="M60" s="519"/>
      <c r="N60" s="519"/>
      <c r="O60" s="519"/>
      <c r="P60" s="519"/>
      <c r="Q60" s="519"/>
      <c r="R60" s="519"/>
      <c r="S60" s="519"/>
      <c r="T60" s="519"/>
      <c r="U60" s="519"/>
      <c r="Y60" s="310"/>
      <c r="Z60" s="311"/>
      <c r="AA60" s="423"/>
      <c r="AB60" s="310"/>
      <c r="AC60" s="311"/>
      <c r="AD60" s="423"/>
      <c r="AE60" s="310"/>
      <c r="AF60" s="311"/>
      <c r="AG60" s="423"/>
      <c r="AH60" s="310"/>
      <c r="AI60" s="311"/>
      <c r="AJ60" s="423"/>
      <c r="AK60" s="310"/>
      <c r="AL60" s="311"/>
      <c r="AM60" s="423"/>
    </row>
    <row r="61" spans="1:39" x14ac:dyDescent="0.25">
      <c r="Y61" s="439" t="s">
        <v>330</v>
      </c>
      <c r="Z61" s="438" t="s">
        <v>415</v>
      </c>
      <c r="AA61" s="417">
        <f>Z45/2</f>
        <v>10500</v>
      </c>
      <c r="AB61" s="439" t="s">
        <v>332</v>
      </c>
      <c r="AC61" s="438" t="s">
        <v>411</v>
      </c>
      <c r="AD61" s="417">
        <f>AC41/2</f>
        <v>21000</v>
      </c>
      <c r="AE61" s="439" t="s">
        <v>245</v>
      </c>
      <c r="AF61" s="438" t="s">
        <v>411</v>
      </c>
      <c r="AG61" s="417">
        <f>AF41/2</f>
        <v>21000</v>
      </c>
      <c r="AH61" s="440" t="s">
        <v>334</v>
      </c>
      <c r="AI61" s="438" t="s">
        <v>411</v>
      </c>
      <c r="AJ61" s="417">
        <f>AI41/2</f>
        <v>21000</v>
      </c>
      <c r="AK61" s="439" t="s">
        <v>245</v>
      </c>
      <c r="AL61" s="438" t="s">
        <v>418</v>
      </c>
      <c r="AM61" s="417">
        <f>AL48/2</f>
        <v>700</v>
      </c>
    </row>
    <row r="62" spans="1:39" x14ac:dyDescent="0.25">
      <c r="Y62" s="294"/>
      <c r="Z62" s="89"/>
      <c r="AA62" s="424"/>
      <c r="AB62" s="294"/>
      <c r="AC62" s="438" t="s">
        <v>415</v>
      </c>
      <c r="AD62" s="417">
        <f>AC45/2</f>
        <v>10500</v>
      </c>
      <c r="AE62" s="294"/>
      <c r="AF62" s="438" t="s">
        <v>415</v>
      </c>
      <c r="AG62" s="417">
        <f>AF45/2</f>
        <v>10500</v>
      </c>
      <c r="AH62" s="294"/>
      <c r="AI62" s="438" t="s">
        <v>414</v>
      </c>
      <c r="AJ62" s="417">
        <f>AI44/2</f>
        <v>6000</v>
      </c>
      <c r="AK62" s="294"/>
      <c r="AL62" s="441"/>
      <c r="AM62" s="442"/>
    </row>
    <row r="63" spans="1:39" x14ac:dyDescent="0.25">
      <c r="Y63" s="294"/>
      <c r="Z63" s="89"/>
      <c r="AA63" s="424"/>
      <c r="AB63" s="294"/>
      <c r="AC63" s="438" t="s">
        <v>418</v>
      </c>
      <c r="AD63" s="417">
        <f>AC48/2</f>
        <v>700</v>
      </c>
      <c r="AE63" s="294"/>
      <c r="AF63" s="438" t="s">
        <v>418</v>
      </c>
      <c r="AG63" s="417">
        <f>AF48/2</f>
        <v>700</v>
      </c>
      <c r="AH63" s="294"/>
      <c r="AI63" s="438" t="s">
        <v>415</v>
      </c>
      <c r="AJ63" s="417">
        <f>AI45/2</f>
        <v>10500</v>
      </c>
      <c r="AK63" s="294"/>
      <c r="AL63" s="441"/>
      <c r="AM63" s="442"/>
    </row>
    <row r="64" spans="1:39" ht="51" customHeight="1" thickBot="1" x14ac:dyDescent="0.3">
      <c r="A64" s="519" t="s">
        <v>35</v>
      </c>
      <c r="B64" s="519"/>
      <c r="C64" s="519"/>
      <c r="D64" s="519"/>
      <c r="E64" s="519"/>
      <c r="F64" s="519"/>
      <c r="G64" s="519"/>
      <c r="H64" s="519"/>
      <c r="I64" s="519"/>
      <c r="J64" s="519"/>
      <c r="K64" s="519"/>
      <c r="L64" s="519"/>
      <c r="M64" s="519"/>
      <c r="N64" s="519"/>
      <c r="O64" s="519"/>
      <c r="P64" s="519"/>
      <c r="Q64" s="519"/>
      <c r="R64" s="519"/>
      <c r="S64" s="519"/>
      <c r="T64" s="519"/>
      <c r="Y64" s="425"/>
      <c r="Z64" s="426"/>
      <c r="AA64" s="427"/>
      <c r="AB64" s="425"/>
      <c r="AC64" s="426"/>
      <c r="AD64" s="427"/>
      <c r="AE64" s="425"/>
      <c r="AF64" s="426"/>
      <c r="AG64" s="427"/>
      <c r="AH64" s="425"/>
      <c r="AI64" s="426"/>
      <c r="AJ64" s="427"/>
      <c r="AK64" s="425"/>
      <c r="AL64" s="426"/>
      <c r="AM64" s="427"/>
    </row>
    <row r="66" spans="1:27" x14ac:dyDescent="0.25">
      <c r="B66" s="549" t="s">
        <v>274</v>
      </c>
      <c r="C66" s="549"/>
      <c r="D66" s="549"/>
      <c r="E66" s="549"/>
      <c r="F66" s="549"/>
      <c r="G66" s="549"/>
      <c r="H66" s="549"/>
      <c r="I66" s="549"/>
      <c r="J66" s="549"/>
      <c r="K66" s="549"/>
      <c r="L66" s="549"/>
      <c r="M66" s="549"/>
      <c r="N66" s="549"/>
    </row>
    <row r="68" spans="1:27" ht="85.5" customHeight="1" x14ac:dyDescent="0.25">
      <c r="A68" s="519" t="s">
        <v>36</v>
      </c>
      <c r="B68" s="519"/>
      <c r="C68" s="519"/>
      <c r="D68" s="519"/>
      <c r="E68" s="519"/>
      <c r="F68" s="519"/>
      <c r="G68" s="519"/>
      <c r="H68" s="519"/>
      <c r="I68" s="519"/>
      <c r="J68" s="519"/>
      <c r="K68" s="519"/>
      <c r="L68" s="519"/>
      <c r="M68" s="519"/>
      <c r="N68" s="519"/>
      <c r="O68" s="519"/>
      <c r="P68" s="519"/>
      <c r="Q68" s="519"/>
      <c r="R68" s="519"/>
      <c r="S68" s="519"/>
      <c r="T68" s="519"/>
      <c r="U68" s="519"/>
      <c r="V68" s="519"/>
    </row>
    <row r="69" spans="1:27" ht="15.75" x14ac:dyDescent="0.25">
      <c r="B69" s="443"/>
      <c r="C69" s="443"/>
      <c r="D69" s="443"/>
      <c r="E69" s="443"/>
    </row>
    <row r="70" spans="1:27" ht="165.75" customHeight="1" x14ac:dyDescent="0.25">
      <c r="A70" s="628" t="s">
        <v>37</v>
      </c>
      <c r="B70" s="628"/>
      <c r="C70" s="628"/>
      <c r="D70" s="628"/>
      <c r="E70" s="628"/>
      <c r="F70" s="628"/>
      <c r="G70" s="628"/>
      <c r="H70" s="628"/>
      <c r="I70" s="628"/>
      <c r="J70" s="628"/>
      <c r="K70" s="628"/>
      <c r="L70" s="628"/>
      <c r="M70" s="628"/>
      <c r="N70" s="628"/>
      <c r="O70" s="628"/>
      <c r="P70" s="628"/>
      <c r="Q70" s="628"/>
      <c r="R70" s="628"/>
      <c r="S70" s="628"/>
      <c r="T70" s="628"/>
      <c r="U70" s="628"/>
      <c r="V70" s="628"/>
      <c r="W70" s="628"/>
      <c r="X70" s="628"/>
      <c r="Y70" s="628"/>
      <c r="Z70" s="628"/>
      <c r="AA70" s="628"/>
    </row>
    <row r="71" spans="1:27" ht="92.25" customHeight="1" x14ac:dyDescent="0.25">
      <c r="A71" s="628" t="s">
        <v>315</v>
      </c>
      <c r="B71" s="628"/>
      <c r="C71" s="628"/>
      <c r="D71" s="628"/>
      <c r="E71" s="628"/>
      <c r="F71" s="628"/>
      <c r="G71" s="628"/>
      <c r="H71" s="628"/>
      <c r="I71" s="628"/>
      <c r="J71" s="628"/>
      <c r="K71" s="628"/>
      <c r="L71" s="628"/>
      <c r="M71" s="628"/>
      <c r="N71" s="628"/>
      <c r="O71" s="628"/>
      <c r="P71" s="628"/>
      <c r="Q71" s="628"/>
      <c r="R71" s="628"/>
      <c r="S71" s="628"/>
      <c r="T71" s="628"/>
      <c r="U71" s="628"/>
      <c r="V71" s="628"/>
      <c r="W71" s="628"/>
      <c r="X71" s="628"/>
      <c r="Y71" s="628"/>
      <c r="Z71" s="628"/>
      <c r="AA71" s="628"/>
    </row>
    <row r="72" spans="1:27" ht="77.25" customHeight="1" x14ac:dyDescent="0.25">
      <c r="A72" s="628" t="s">
        <v>38</v>
      </c>
      <c r="B72" s="628"/>
      <c r="C72" s="628"/>
      <c r="D72" s="628"/>
      <c r="E72" s="628"/>
      <c r="F72" s="628"/>
      <c r="G72" s="628"/>
      <c r="H72" s="628"/>
      <c r="I72" s="628"/>
      <c r="J72" s="628"/>
      <c r="K72" s="628"/>
      <c r="L72" s="628"/>
      <c r="M72" s="628"/>
      <c r="N72" s="628"/>
      <c r="O72" s="628"/>
      <c r="P72" s="628"/>
      <c r="Q72" s="628"/>
      <c r="R72" s="628"/>
      <c r="S72" s="628"/>
      <c r="T72" s="628"/>
      <c r="U72" s="628"/>
      <c r="V72" s="628"/>
      <c r="W72" s="628"/>
      <c r="X72" s="628"/>
      <c r="Y72" s="628"/>
      <c r="Z72" s="628"/>
      <c r="AA72" s="628"/>
    </row>
    <row r="73" spans="1:27" ht="15.75" thickBot="1" x14ac:dyDescent="0.3"/>
    <row r="74" spans="1:27" ht="15.75" thickBot="1" x14ac:dyDescent="0.3">
      <c r="B74" s="549" t="s">
        <v>276</v>
      </c>
      <c r="C74" s="549"/>
      <c r="D74" s="549"/>
      <c r="E74" s="549"/>
      <c r="F74" s="549"/>
      <c r="G74" s="549"/>
      <c r="H74" s="549"/>
      <c r="I74" s="549"/>
      <c r="J74" s="549"/>
      <c r="K74" s="549"/>
      <c r="L74" s="549"/>
      <c r="M74" s="549"/>
      <c r="N74" s="549"/>
      <c r="O74" s="549"/>
      <c r="P74" s="549"/>
      <c r="Q74" s="549"/>
      <c r="R74" s="549"/>
      <c r="S74" s="549"/>
      <c r="T74" s="549"/>
      <c r="U74" s="549"/>
      <c r="V74" s="549"/>
      <c r="W74" s="549"/>
      <c r="Y74" s="636" t="s">
        <v>282</v>
      </c>
      <c r="Z74" s="637"/>
      <c r="AA74" s="638"/>
    </row>
    <row r="75" spans="1:27" ht="63" customHeight="1" thickBot="1" x14ac:dyDescent="0.3">
      <c r="B75" s="310"/>
      <c r="C75" s="410" t="s">
        <v>266</v>
      </c>
      <c r="D75" s="447" t="s">
        <v>330</v>
      </c>
      <c r="E75" s="409" t="s">
        <v>332</v>
      </c>
      <c r="F75" s="409" t="s">
        <v>245</v>
      </c>
      <c r="G75" s="409" t="s">
        <v>334</v>
      </c>
      <c r="H75" s="410" t="s">
        <v>431</v>
      </c>
      <c r="I75" s="444" t="s">
        <v>278</v>
      </c>
      <c r="J75" s="445" t="s">
        <v>279</v>
      </c>
      <c r="K75" s="631" t="s">
        <v>277</v>
      </c>
      <c r="L75" s="632"/>
      <c r="M75" s="632"/>
      <c r="N75" s="632"/>
      <c r="O75" s="629" t="s">
        <v>471</v>
      </c>
      <c r="P75" s="629"/>
      <c r="Q75" s="629"/>
      <c r="R75" s="630"/>
      <c r="S75" s="639" t="s">
        <v>280</v>
      </c>
      <c r="T75" s="639"/>
      <c r="U75" s="639"/>
      <c r="V75" s="640"/>
      <c r="W75" s="447" t="s">
        <v>503</v>
      </c>
      <c r="X75" s="409" t="s">
        <v>281</v>
      </c>
      <c r="Y75" s="430" t="s">
        <v>471</v>
      </c>
      <c r="Z75" s="430" t="s">
        <v>283</v>
      </c>
      <c r="AA75" s="290" t="s">
        <v>284</v>
      </c>
    </row>
    <row r="76" spans="1:27" x14ac:dyDescent="0.25">
      <c r="B76" s="257" t="s">
        <v>408</v>
      </c>
      <c r="C76" s="450">
        <v>883.2</v>
      </c>
      <c r="D76" s="414">
        <v>1</v>
      </c>
      <c r="E76" s="241">
        <v>0</v>
      </c>
      <c r="F76" s="241">
        <v>0</v>
      </c>
      <c r="G76" s="241">
        <v>0</v>
      </c>
      <c r="H76" s="243">
        <v>0</v>
      </c>
      <c r="I76" s="297">
        <f>SUM(D76:H76)</f>
        <v>1</v>
      </c>
      <c r="J76" s="243">
        <v>0</v>
      </c>
      <c r="K76" s="633">
        <v>880</v>
      </c>
      <c r="L76" s="634"/>
      <c r="M76" s="634"/>
      <c r="N76" s="635"/>
      <c r="O76" s="622">
        <v>0</v>
      </c>
      <c r="P76" s="622"/>
      <c r="Q76" s="622"/>
      <c r="R76" s="623"/>
      <c r="S76" s="606">
        <f>K76+O76</f>
        <v>880</v>
      </c>
      <c r="T76" s="607"/>
      <c r="U76" s="607"/>
      <c r="V76" s="608"/>
      <c r="W76" s="414">
        <v>136</v>
      </c>
      <c r="X76" s="241">
        <v>60</v>
      </c>
      <c r="Y76" s="416">
        <f>W76*X76</f>
        <v>8160</v>
      </c>
      <c r="Z76" s="416">
        <v>0</v>
      </c>
      <c r="AA76" s="450">
        <f>Y76-Z76</f>
        <v>8160</v>
      </c>
    </row>
    <row r="77" spans="1:27" x14ac:dyDescent="0.25">
      <c r="B77" s="258" t="s">
        <v>409</v>
      </c>
      <c r="C77" s="450">
        <v>1736.4</v>
      </c>
      <c r="D77" s="414">
        <v>1</v>
      </c>
      <c r="E77" s="241">
        <v>0</v>
      </c>
      <c r="F77" s="241">
        <v>1</v>
      </c>
      <c r="G77" s="241">
        <v>0</v>
      </c>
      <c r="H77" s="243">
        <v>0</v>
      </c>
      <c r="I77" s="297">
        <f>SUM(D77:H77)</f>
        <v>2</v>
      </c>
      <c r="J77" s="243">
        <v>0</v>
      </c>
      <c r="K77" s="625">
        <v>3400</v>
      </c>
      <c r="L77" s="622"/>
      <c r="M77" s="622"/>
      <c r="N77" s="622"/>
      <c r="O77" s="620">
        <v>0</v>
      </c>
      <c r="P77" s="620"/>
      <c r="Q77" s="620"/>
      <c r="R77" s="621"/>
      <c r="S77" s="606">
        <f t="shared" ref="S77:S95" si="6">K77+O77</f>
        <v>3400</v>
      </c>
      <c r="T77" s="607"/>
      <c r="U77" s="607"/>
      <c r="V77" s="608"/>
      <c r="W77" s="414">
        <v>0</v>
      </c>
      <c r="X77" s="241">
        <v>0</v>
      </c>
      <c r="Y77" s="416">
        <f t="shared" ref="Y77:Y95" si="7">W77*X77</f>
        <v>0</v>
      </c>
      <c r="Z77" s="416">
        <v>0</v>
      </c>
      <c r="AA77" s="450">
        <f t="shared" ref="AA77:AA95" si="8">Y77-Z77</f>
        <v>0</v>
      </c>
    </row>
    <row r="78" spans="1:27" x14ac:dyDescent="0.25">
      <c r="B78" s="258" t="s">
        <v>410</v>
      </c>
      <c r="C78" s="450">
        <v>1831.2</v>
      </c>
      <c r="D78" s="414">
        <v>0</v>
      </c>
      <c r="E78" s="241">
        <v>1</v>
      </c>
      <c r="F78" s="241">
        <v>0</v>
      </c>
      <c r="G78" s="241">
        <v>1</v>
      </c>
      <c r="H78" s="243">
        <v>1</v>
      </c>
      <c r="I78" s="297">
        <f>SUM(D78:H78)</f>
        <v>3</v>
      </c>
      <c r="J78" s="243">
        <v>1</v>
      </c>
      <c r="K78" s="625">
        <v>3600</v>
      </c>
      <c r="L78" s="622"/>
      <c r="M78" s="622"/>
      <c r="N78" s="622"/>
      <c r="O78" s="622">
        <v>0</v>
      </c>
      <c r="P78" s="622"/>
      <c r="Q78" s="622"/>
      <c r="R78" s="623"/>
      <c r="S78" s="606">
        <f t="shared" si="6"/>
        <v>3600</v>
      </c>
      <c r="T78" s="607"/>
      <c r="U78" s="607"/>
      <c r="V78" s="608"/>
      <c r="W78" s="414">
        <v>69</v>
      </c>
      <c r="X78" s="241">
        <v>60</v>
      </c>
      <c r="Y78" s="416">
        <f t="shared" si="7"/>
        <v>4140</v>
      </c>
      <c r="Z78" s="416">
        <v>4140</v>
      </c>
      <c r="AA78" s="450">
        <f t="shared" si="8"/>
        <v>0</v>
      </c>
    </row>
    <row r="79" spans="1:27" x14ac:dyDescent="0.25">
      <c r="B79" s="258" t="s">
        <v>411</v>
      </c>
      <c r="C79" s="450">
        <v>883.2</v>
      </c>
      <c r="D79" s="414">
        <v>0</v>
      </c>
      <c r="E79" s="241" t="s">
        <v>539</v>
      </c>
      <c r="F79" s="241" t="s">
        <v>539</v>
      </c>
      <c r="G79" s="241" t="s">
        <v>539</v>
      </c>
      <c r="H79" s="243">
        <v>1</v>
      </c>
      <c r="I79" s="297">
        <v>4</v>
      </c>
      <c r="J79" s="243">
        <v>5</v>
      </c>
      <c r="K79" s="625">
        <v>0</v>
      </c>
      <c r="L79" s="622"/>
      <c r="M79" s="622"/>
      <c r="N79" s="622"/>
      <c r="O79" s="622">
        <v>31500</v>
      </c>
      <c r="P79" s="622"/>
      <c r="Q79" s="622"/>
      <c r="R79" s="624"/>
      <c r="S79" s="606">
        <f t="shared" si="6"/>
        <v>31500</v>
      </c>
      <c r="T79" s="607"/>
      <c r="U79" s="607"/>
      <c r="V79" s="608"/>
      <c r="W79" s="414">
        <v>85</v>
      </c>
      <c r="X79" s="241">
        <v>60</v>
      </c>
      <c r="Y79" s="416">
        <f t="shared" si="7"/>
        <v>5100</v>
      </c>
      <c r="Z79" s="416">
        <v>5100</v>
      </c>
      <c r="AA79" s="450">
        <f t="shared" si="8"/>
        <v>0</v>
      </c>
    </row>
    <row r="80" spans="1:27" x14ac:dyDescent="0.25">
      <c r="B80" s="258" t="s">
        <v>412</v>
      </c>
      <c r="C80" s="450">
        <v>693.6</v>
      </c>
      <c r="D80" s="414">
        <v>0</v>
      </c>
      <c r="E80" s="241">
        <v>1</v>
      </c>
      <c r="F80" s="241">
        <v>1</v>
      </c>
      <c r="G80" s="241">
        <v>1</v>
      </c>
      <c r="H80" s="243">
        <v>1</v>
      </c>
      <c r="I80" s="297">
        <f>SUM(D80:H80)</f>
        <v>4</v>
      </c>
      <c r="J80" s="243">
        <v>1</v>
      </c>
      <c r="K80" s="625">
        <v>2000</v>
      </c>
      <c r="L80" s="622"/>
      <c r="M80" s="622"/>
      <c r="N80" s="622"/>
      <c r="O80" s="622">
        <v>0</v>
      </c>
      <c r="P80" s="622"/>
      <c r="Q80" s="622"/>
      <c r="R80" s="624"/>
      <c r="S80" s="606">
        <f t="shared" si="6"/>
        <v>2000</v>
      </c>
      <c r="T80" s="607"/>
      <c r="U80" s="607"/>
      <c r="V80" s="608"/>
      <c r="W80" s="414">
        <v>32</v>
      </c>
      <c r="X80" s="241">
        <v>40</v>
      </c>
      <c r="Y80" s="416">
        <f t="shared" si="7"/>
        <v>1280</v>
      </c>
      <c r="Z80" s="416">
        <v>1280</v>
      </c>
      <c r="AA80" s="450">
        <f t="shared" si="8"/>
        <v>0</v>
      </c>
    </row>
    <row r="81" spans="2:27" x14ac:dyDescent="0.25">
      <c r="B81" s="258" t="s">
        <v>413</v>
      </c>
      <c r="C81" s="450">
        <v>693.6</v>
      </c>
      <c r="D81" s="414">
        <v>1</v>
      </c>
      <c r="E81" s="241">
        <v>0</v>
      </c>
      <c r="F81" s="241">
        <v>0</v>
      </c>
      <c r="G81" s="241">
        <v>0</v>
      </c>
      <c r="H81" s="243">
        <v>0</v>
      </c>
      <c r="I81" s="297">
        <f>SUM(D81:H81)</f>
        <v>1</v>
      </c>
      <c r="J81" s="243">
        <v>0</v>
      </c>
      <c r="K81" s="625">
        <v>690</v>
      </c>
      <c r="L81" s="622"/>
      <c r="M81" s="622"/>
      <c r="N81" s="622"/>
      <c r="O81" s="622">
        <v>0</v>
      </c>
      <c r="P81" s="622"/>
      <c r="Q81" s="622"/>
      <c r="R81" s="624"/>
      <c r="S81" s="606">
        <f t="shared" si="6"/>
        <v>690</v>
      </c>
      <c r="T81" s="607"/>
      <c r="U81" s="607"/>
      <c r="V81" s="608"/>
      <c r="W81" s="414">
        <v>359</v>
      </c>
      <c r="X81" s="241">
        <v>40</v>
      </c>
      <c r="Y81" s="416">
        <f t="shared" si="7"/>
        <v>14360</v>
      </c>
      <c r="Z81" s="416">
        <v>0</v>
      </c>
      <c r="AA81" s="450">
        <f t="shared" si="8"/>
        <v>14360</v>
      </c>
    </row>
    <row r="82" spans="2:27" x14ac:dyDescent="0.25">
      <c r="B82" s="258" t="s">
        <v>414</v>
      </c>
      <c r="C82" s="450">
        <v>693.6</v>
      </c>
      <c r="D82" s="414">
        <v>1</v>
      </c>
      <c r="E82" s="241">
        <v>1</v>
      </c>
      <c r="F82" s="241">
        <v>1</v>
      </c>
      <c r="G82" s="241" t="s">
        <v>539</v>
      </c>
      <c r="H82" s="243">
        <v>1</v>
      </c>
      <c r="I82" s="297">
        <v>5</v>
      </c>
      <c r="J82" s="243">
        <v>0</v>
      </c>
      <c r="K82" s="625">
        <v>3400</v>
      </c>
      <c r="L82" s="622"/>
      <c r="M82" s="622"/>
      <c r="N82" s="622"/>
      <c r="O82" s="622">
        <v>3000</v>
      </c>
      <c r="P82" s="622"/>
      <c r="Q82" s="622"/>
      <c r="R82" s="624"/>
      <c r="S82" s="606">
        <f t="shared" si="6"/>
        <v>6400</v>
      </c>
      <c r="T82" s="607"/>
      <c r="U82" s="607"/>
      <c r="V82" s="608"/>
      <c r="W82" s="414">
        <v>0</v>
      </c>
      <c r="X82" s="241">
        <v>0</v>
      </c>
      <c r="Y82" s="416">
        <f t="shared" si="7"/>
        <v>0</v>
      </c>
      <c r="Z82" s="416">
        <v>0</v>
      </c>
      <c r="AA82" s="450">
        <f t="shared" si="8"/>
        <v>0</v>
      </c>
    </row>
    <row r="83" spans="2:27" x14ac:dyDescent="0.25">
      <c r="B83" s="259" t="s">
        <v>415</v>
      </c>
      <c r="C83" s="450">
        <v>346.6</v>
      </c>
      <c r="D83" s="414" t="s">
        <v>539</v>
      </c>
      <c r="E83" s="241" t="s">
        <v>539</v>
      </c>
      <c r="F83" s="241" t="s">
        <v>539</v>
      </c>
      <c r="G83" s="241" t="s">
        <v>539</v>
      </c>
      <c r="H83" s="243">
        <v>1</v>
      </c>
      <c r="I83" s="297">
        <v>5</v>
      </c>
      <c r="J83" s="243">
        <v>0</v>
      </c>
      <c r="K83" s="625">
        <v>1700</v>
      </c>
      <c r="L83" s="622"/>
      <c r="M83" s="622"/>
      <c r="N83" s="622"/>
      <c r="O83" s="622">
        <v>21000</v>
      </c>
      <c r="P83" s="622"/>
      <c r="Q83" s="622"/>
      <c r="R83" s="624"/>
      <c r="S83" s="606">
        <f t="shared" si="6"/>
        <v>22700</v>
      </c>
      <c r="T83" s="607"/>
      <c r="U83" s="607"/>
      <c r="V83" s="608"/>
      <c r="W83" s="414">
        <v>0</v>
      </c>
      <c r="X83" s="241">
        <v>0</v>
      </c>
      <c r="Y83" s="416">
        <f t="shared" si="7"/>
        <v>0</v>
      </c>
      <c r="Z83" s="416">
        <v>0</v>
      </c>
      <c r="AA83" s="450">
        <f t="shared" si="8"/>
        <v>0</v>
      </c>
    </row>
    <row r="84" spans="2:27" x14ac:dyDescent="0.25">
      <c r="B84" s="259" t="s">
        <v>416</v>
      </c>
      <c r="C84" s="450">
        <v>536.4</v>
      </c>
      <c r="D84" s="414">
        <v>1</v>
      </c>
      <c r="E84" s="241">
        <v>1</v>
      </c>
      <c r="F84" s="241">
        <v>1</v>
      </c>
      <c r="G84" s="241">
        <v>1</v>
      </c>
      <c r="H84" s="243">
        <v>1</v>
      </c>
      <c r="I84" s="297">
        <f>SUM(D84:H84)</f>
        <v>5</v>
      </c>
      <c r="J84" s="243">
        <v>0</v>
      </c>
      <c r="K84" s="625">
        <v>2600</v>
      </c>
      <c r="L84" s="622"/>
      <c r="M84" s="622"/>
      <c r="N84" s="622"/>
      <c r="O84" s="622">
        <v>0</v>
      </c>
      <c r="P84" s="622"/>
      <c r="Q84" s="622"/>
      <c r="R84" s="624"/>
      <c r="S84" s="606">
        <f t="shared" si="6"/>
        <v>2600</v>
      </c>
      <c r="T84" s="607"/>
      <c r="U84" s="607"/>
      <c r="V84" s="608"/>
      <c r="W84" s="414">
        <v>0</v>
      </c>
      <c r="X84" s="241">
        <v>0</v>
      </c>
      <c r="Y84" s="416">
        <f t="shared" si="7"/>
        <v>0</v>
      </c>
      <c r="Z84" s="416">
        <v>0</v>
      </c>
      <c r="AA84" s="450">
        <f t="shared" si="8"/>
        <v>0</v>
      </c>
    </row>
    <row r="85" spans="2:27" x14ac:dyDescent="0.25">
      <c r="B85" s="259" t="s">
        <v>417</v>
      </c>
      <c r="C85" s="450">
        <v>693.6</v>
      </c>
      <c r="D85" s="414">
        <v>1</v>
      </c>
      <c r="E85" s="241">
        <v>1</v>
      </c>
      <c r="F85" s="241">
        <v>1</v>
      </c>
      <c r="G85" s="241">
        <v>0</v>
      </c>
      <c r="H85" s="243">
        <v>1</v>
      </c>
      <c r="I85" s="297">
        <f>SUM(D85:H85)</f>
        <v>4</v>
      </c>
      <c r="J85" s="243">
        <v>1</v>
      </c>
      <c r="K85" s="625">
        <v>2000</v>
      </c>
      <c r="L85" s="622"/>
      <c r="M85" s="622"/>
      <c r="N85" s="622"/>
      <c r="O85" s="622">
        <v>0</v>
      </c>
      <c r="P85" s="622"/>
      <c r="Q85" s="622"/>
      <c r="R85" s="624"/>
      <c r="S85" s="606">
        <f t="shared" si="6"/>
        <v>2000</v>
      </c>
      <c r="T85" s="607"/>
      <c r="U85" s="607"/>
      <c r="V85" s="608"/>
      <c r="W85" s="414">
        <v>115</v>
      </c>
      <c r="X85" s="241">
        <v>20</v>
      </c>
      <c r="Y85" s="416">
        <f t="shared" si="7"/>
        <v>2300</v>
      </c>
      <c r="Z85" s="416">
        <v>700</v>
      </c>
      <c r="AA85" s="450">
        <f t="shared" si="8"/>
        <v>1600</v>
      </c>
    </row>
    <row r="86" spans="2:27" x14ac:dyDescent="0.25">
      <c r="B86" s="259" t="s">
        <v>418</v>
      </c>
      <c r="C86" s="450">
        <v>346.8</v>
      </c>
      <c r="D86" s="414">
        <v>1</v>
      </c>
      <c r="E86" s="241" t="s">
        <v>539</v>
      </c>
      <c r="F86" s="241" t="s">
        <v>539</v>
      </c>
      <c r="G86" s="241">
        <v>1</v>
      </c>
      <c r="H86" s="243" t="s">
        <v>539</v>
      </c>
      <c r="I86" s="297">
        <v>5</v>
      </c>
      <c r="J86" s="243">
        <v>0</v>
      </c>
      <c r="K86" s="625">
        <v>1700</v>
      </c>
      <c r="L86" s="622"/>
      <c r="M86" s="622"/>
      <c r="N86" s="622"/>
      <c r="O86" s="622">
        <v>1050</v>
      </c>
      <c r="P86" s="622"/>
      <c r="Q86" s="622"/>
      <c r="R86" s="624"/>
      <c r="S86" s="606">
        <f t="shared" si="6"/>
        <v>2750</v>
      </c>
      <c r="T86" s="607"/>
      <c r="U86" s="607"/>
      <c r="V86" s="608"/>
      <c r="W86" s="414">
        <v>0</v>
      </c>
      <c r="X86" s="241">
        <v>0</v>
      </c>
      <c r="Y86" s="416">
        <f t="shared" si="7"/>
        <v>0</v>
      </c>
      <c r="Z86" s="416">
        <v>0</v>
      </c>
      <c r="AA86" s="450">
        <f t="shared" si="8"/>
        <v>0</v>
      </c>
    </row>
    <row r="87" spans="2:27" x14ac:dyDescent="0.25">
      <c r="B87" s="259" t="s">
        <v>419</v>
      </c>
      <c r="C87" s="450">
        <v>1041.5999999999999</v>
      </c>
      <c r="D87" s="414">
        <v>1</v>
      </c>
      <c r="E87" s="241">
        <v>1</v>
      </c>
      <c r="F87" s="241">
        <v>1</v>
      </c>
      <c r="G87" s="241">
        <v>1</v>
      </c>
      <c r="H87" s="243">
        <v>1</v>
      </c>
      <c r="I87" s="297">
        <f t="shared" ref="I87:I95" si="9">SUM(D87:H87)</f>
        <v>5</v>
      </c>
      <c r="J87" s="243">
        <v>0</v>
      </c>
      <c r="K87" s="625">
        <v>5200</v>
      </c>
      <c r="L87" s="622"/>
      <c r="M87" s="622"/>
      <c r="N87" s="622"/>
      <c r="O87" s="622">
        <v>0</v>
      </c>
      <c r="P87" s="622"/>
      <c r="Q87" s="622"/>
      <c r="R87" s="623"/>
      <c r="S87" s="606">
        <f t="shared" si="6"/>
        <v>5200</v>
      </c>
      <c r="T87" s="607"/>
      <c r="U87" s="607"/>
      <c r="V87" s="608"/>
      <c r="W87" s="414">
        <v>0</v>
      </c>
      <c r="X87" s="241">
        <v>0</v>
      </c>
      <c r="Y87" s="416">
        <f t="shared" si="7"/>
        <v>0</v>
      </c>
      <c r="Z87" s="416">
        <v>0</v>
      </c>
      <c r="AA87" s="450">
        <f t="shared" si="8"/>
        <v>0</v>
      </c>
    </row>
    <row r="88" spans="2:27" x14ac:dyDescent="0.25">
      <c r="B88" s="259" t="s">
        <v>420</v>
      </c>
      <c r="C88" s="450">
        <v>1041.5999999999999</v>
      </c>
      <c r="D88" s="414">
        <v>1</v>
      </c>
      <c r="E88" s="241">
        <v>0</v>
      </c>
      <c r="F88" s="241">
        <v>0</v>
      </c>
      <c r="G88" s="241">
        <v>0</v>
      </c>
      <c r="H88" s="243">
        <v>1</v>
      </c>
      <c r="I88" s="297">
        <f t="shared" si="9"/>
        <v>2</v>
      </c>
      <c r="J88" s="243">
        <v>1</v>
      </c>
      <c r="K88" s="625">
        <v>1000</v>
      </c>
      <c r="L88" s="622"/>
      <c r="M88" s="622"/>
      <c r="N88" s="622"/>
      <c r="O88" s="622">
        <v>0</v>
      </c>
      <c r="P88" s="622"/>
      <c r="Q88" s="622"/>
      <c r="R88" s="624"/>
      <c r="S88" s="606">
        <f t="shared" si="6"/>
        <v>1000</v>
      </c>
      <c r="T88" s="607"/>
      <c r="U88" s="607"/>
      <c r="V88" s="608"/>
      <c r="W88" s="414">
        <v>945</v>
      </c>
      <c r="X88" s="241">
        <v>30</v>
      </c>
      <c r="Y88" s="416">
        <f t="shared" si="7"/>
        <v>28350</v>
      </c>
      <c r="Z88" s="416">
        <v>1000</v>
      </c>
      <c r="AA88" s="450">
        <f t="shared" si="8"/>
        <v>27350</v>
      </c>
    </row>
    <row r="89" spans="2:27" x14ac:dyDescent="0.25">
      <c r="B89" s="259" t="s">
        <v>421</v>
      </c>
      <c r="C89" s="450">
        <v>346.8</v>
      </c>
      <c r="D89" s="414">
        <v>1</v>
      </c>
      <c r="E89" s="241">
        <v>0</v>
      </c>
      <c r="F89" s="241">
        <v>0</v>
      </c>
      <c r="G89" s="241">
        <v>1</v>
      </c>
      <c r="H89" s="243">
        <v>0</v>
      </c>
      <c r="I89" s="297">
        <f t="shared" si="9"/>
        <v>2</v>
      </c>
      <c r="J89" s="243">
        <v>0</v>
      </c>
      <c r="K89" s="625">
        <v>700</v>
      </c>
      <c r="L89" s="622"/>
      <c r="M89" s="622"/>
      <c r="N89" s="622"/>
      <c r="O89" s="622">
        <v>0</v>
      </c>
      <c r="P89" s="622"/>
      <c r="Q89" s="622"/>
      <c r="R89" s="624"/>
      <c r="S89" s="606">
        <f t="shared" si="6"/>
        <v>700</v>
      </c>
      <c r="T89" s="607"/>
      <c r="U89" s="607"/>
      <c r="V89" s="608"/>
      <c r="W89" s="414">
        <v>0</v>
      </c>
      <c r="X89" s="241">
        <v>0</v>
      </c>
      <c r="Y89" s="416">
        <f t="shared" si="7"/>
        <v>0</v>
      </c>
      <c r="Z89" s="416">
        <v>0</v>
      </c>
      <c r="AA89" s="450">
        <f t="shared" si="8"/>
        <v>0</v>
      </c>
    </row>
    <row r="90" spans="2:27" x14ac:dyDescent="0.25">
      <c r="B90" s="258" t="s">
        <v>422</v>
      </c>
      <c r="C90" s="450">
        <v>693.6</v>
      </c>
      <c r="D90" s="414">
        <v>1</v>
      </c>
      <c r="E90" s="241">
        <v>1</v>
      </c>
      <c r="F90" s="241">
        <v>1</v>
      </c>
      <c r="G90" s="241">
        <v>1</v>
      </c>
      <c r="H90" s="243">
        <v>0</v>
      </c>
      <c r="I90" s="297">
        <f t="shared" si="9"/>
        <v>4</v>
      </c>
      <c r="J90" s="243">
        <v>0</v>
      </c>
      <c r="K90" s="625">
        <v>2700</v>
      </c>
      <c r="L90" s="622"/>
      <c r="M90" s="622"/>
      <c r="N90" s="622"/>
      <c r="O90" s="622">
        <v>0</v>
      </c>
      <c r="P90" s="622"/>
      <c r="Q90" s="622"/>
      <c r="R90" s="624"/>
      <c r="S90" s="606">
        <f t="shared" si="6"/>
        <v>2700</v>
      </c>
      <c r="T90" s="607"/>
      <c r="U90" s="607"/>
      <c r="V90" s="608"/>
      <c r="W90" s="414">
        <v>315</v>
      </c>
      <c r="X90" s="241">
        <v>20</v>
      </c>
      <c r="Y90" s="416">
        <f t="shared" si="7"/>
        <v>6300</v>
      </c>
      <c r="Z90" s="416">
        <v>0</v>
      </c>
      <c r="AA90" s="450">
        <f t="shared" si="8"/>
        <v>6300</v>
      </c>
    </row>
    <row r="91" spans="2:27" x14ac:dyDescent="0.25">
      <c r="B91" s="259" t="s">
        <v>423</v>
      </c>
      <c r="C91" s="450">
        <v>693.6</v>
      </c>
      <c r="D91" s="414">
        <v>1</v>
      </c>
      <c r="E91" s="241">
        <v>1</v>
      </c>
      <c r="F91" s="241">
        <v>1</v>
      </c>
      <c r="G91" s="241">
        <v>1</v>
      </c>
      <c r="H91" s="243">
        <v>1</v>
      </c>
      <c r="I91" s="297">
        <f t="shared" si="9"/>
        <v>5</v>
      </c>
      <c r="J91" s="243">
        <v>0</v>
      </c>
      <c r="K91" s="625">
        <v>3400</v>
      </c>
      <c r="L91" s="622"/>
      <c r="M91" s="622"/>
      <c r="N91" s="622"/>
      <c r="O91" s="622">
        <v>0</v>
      </c>
      <c r="P91" s="622"/>
      <c r="Q91" s="622"/>
      <c r="R91" s="624"/>
      <c r="S91" s="606">
        <f t="shared" si="6"/>
        <v>3400</v>
      </c>
      <c r="T91" s="607"/>
      <c r="U91" s="607"/>
      <c r="V91" s="608"/>
      <c r="W91" s="414">
        <v>0</v>
      </c>
      <c r="X91" s="241">
        <v>0</v>
      </c>
      <c r="Y91" s="416">
        <f t="shared" si="7"/>
        <v>0</v>
      </c>
      <c r="Z91" s="416">
        <v>0</v>
      </c>
      <c r="AA91" s="450">
        <f t="shared" si="8"/>
        <v>0</v>
      </c>
    </row>
    <row r="92" spans="2:27" x14ac:dyDescent="0.25">
      <c r="B92" s="259" t="s">
        <v>424</v>
      </c>
      <c r="C92" s="450">
        <v>346.8</v>
      </c>
      <c r="D92" s="414">
        <v>1</v>
      </c>
      <c r="E92" s="241">
        <v>1</v>
      </c>
      <c r="F92" s="241">
        <v>1</v>
      </c>
      <c r="G92" s="241">
        <v>1</v>
      </c>
      <c r="H92" s="243">
        <v>1</v>
      </c>
      <c r="I92" s="297">
        <f t="shared" si="9"/>
        <v>5</v>
      </c>
      <c r="J92" s="243">
        <v>0</v>
      </c>
      <c r="K92" s="625">
        <v>1700</v>
      </c>
      <c r="L92" s="622"/>
      <c r="M92" s="622"/>
      <c r="N92" s="622"/>
      <c r="O92" s="622">
        <v>0</v>
      </c>
      <c r="P92" s="622"/>
      <c r="Q92" s="622"/>
      <c r="R92" s="624"/>
      <c r="S92" s="606">
        <f t="shared" si="6"/>
        <v>1700</v>
      </c>
      <c r="T92" s="607"/>
      <c r="U92" s="607"/>
      <c r="V92" s="608"/>
      <c r="W92" s="414">
        <v>0</v>
      </c>
      <c r="X92" s="241">
        <v>0</v>
      </c>
      <c r="Y92" s="416">
        <f t="shared" si="7"/>
        <v>0</v>
      </c>
      <c r="Z92" s="416">
        <v>0</v>
      </c>
      <c r="AA92" s="450">
        <f t="shared" si="8"/>
        <v>0</v>
      </c>
    </row>
    <row r="93" spans="2:27" x14ac:dyDescent="0.25">
      <c r="B93" s="259" t="s">
        <v>425</v>
      </c>
      <c r="C93" s="450">
        <v>346.8</v>
      </c>
      <c r="D93" s="414">
        <v>0</v>
      </c>
      <c r="E93" s="241">
        <v>1</v>
      </c>
      <c r="F93" s="241">
        <v>1</v>
      </c>
      <c r="G93" s="241">
        <v>1</v>
      </c>
      <c r="H93" s="243">
        <v>1</v>
      </c>
      <c r="I93" s="297">
        <f t="shared" si="9"/>
        <v>4</v>
      </c>
      <c r="J93" s="243">
        <v>7</v>
      </c>
      <c r="K93" s="625">
        <v>0</v>
      </c>
      <c r="L93" s="622"/>
      <c r="M93" s="622"/>
      <c r="N93" s="622"/>
      <c r="O93" s="622">
        <v>0</v>
      </c>
      <c r="P93" s="622"/>
      <c r="Q93" s="622"/>
      <c r="R93" s="623"/>
      <c r="S93" s="606">
        <f t="shared" si="6"/>
        <v>0</v>
      </c>
      <c r="T93" s="607"/>
      <c r="U93" s="607"/>
      <c r="V93" s="608"/>
      <c r="W93" s="414">
        <v>315</v>
      </c>
      <c r="X93" s="241">
        <v>10</v>
      </c>
      <c r="Y93" s="416">
        <f t="shared" si="7"/>
        <v>3150</v>
      </c>
      <c r="Z93" s="416">
        <v>1300</v>
      </c>
      <c r="AA93" s="450">
        <f t="shared" si="8"/>
        <v>1850</v>
      </c>
    </row>
    <row r="94" spans="2:27" x14ac:dyDescent="0.25">
      <c r="B94" s="258" t="s">
        <v>426</v>
      </c>
      <c r="C94" s="450">
        <v>188.4</v>
      </c>
      <c r="D94" s="414">
        <v>1</v>
      </c>
      <c r="E94" s="241">
        <v>1</v>
      </c>
      <c r="F94" s="241">
        <v>1</v>
      </c>
      <c r="G94" s="241">
        <v>1</v>
      </c>
      <c r="H94" s="243">
        <v>1</v>
      </c>
      <c r="I94" s="297">
        <f t="shared" si="9"/>
        <v>5</v>
      </c>
      <c r="J94" s="243">
        <v>0</v>
      </c>
      <c r="K94" s="625">
        <v>940</v>
      </c>
      <c r="L94" s="622"/>
      <c r="M94" s="622"/>
      <c r="N94" s="622"/>
      <c r="O94" s="622">
        <v>0</v>
      </c>
      <c r="P94" s="622"/>
      <c r="Q94" s="622"/>
      <c r="R94" s="624"/>
      <c r="S94" s="606">
        <f t="shared" si="6"/>
        <v>940</v>
      </c>
      <c r="T94" s="607"/>
      <c r="U94" s="607"/>
      <c r="V94" s="608"/>
      <c r="W94" s="414">
        <v>0</v>
      </c>
      <c r="X94" s="241">
        <v>0</v>
      </c>
      <c r="Y94" s="416">
        <f t="shared" si="7"/>
        <v>0</v>
      </c>
      <c r="Z94" s="416">
        <v>0</v>
      </c>
      <c r="AA94" s="450">
        <f t="shared" si="8"/>
        <v>0</v>
      </c>
    </row>
    <row r="95" spans="2:27" ht="15.75" thickBot="1" x14ac:dyDescent="0.3">
      <c r="B95" s="419" t="s">
        <v>427</v>
      </c>
      <c r="C95" s="309">
        <v>188.4</v>
      </c>
      <c r="D95" s="414">
        <v>1</v>
      </c>
      <c r="E95" s="241">
        <v>1</v>
      </c>
      <c r="F95" s="241">
        <v>1</v>
      </c>
      <c r="G95" s="241">
        <v>1</v>
      </c>
      <c r="H95" s="243">
        <v>1</v>
      </c>
      <c r="I95" s="297">
        <f t="shared" si="9"/>
        <v>5</v>
      </c>
      <c r="J95" s="243">
        <v>0</v>
      </c>
      <c r="K95" s="626">
        <v>940</v>
      </c>
      <c r="L95" s="615"/>
      <c r="M95" s="615"/>
      <c r="N95" s="615"/>
      <c r="O95" s="615">
        <v>0</v>
      </c>
      <c r="P95" s="615"/>
      <c r="Q95" s="615"/>
      <c r="R95" s="616"/>
      <c r="S95" s="606">
        <f t="shared" si="6"/>
        <v>940</v>
      </c>
      <c r="T95" s="607"/>
      <c r="U95" s="607"/>
      <c r="V95" s="608"/>
      <c r="W95" s="414">
        <v>0</v>
      </c>
      <c r="X95" s="241">
        <v>0</v>
      </c>
      <c r="Y95" s="416">
        <f t="shared" si="7"/>
        <v>0</v>
      </c>
      <c r="Z95" s="416">
        <v>0</v>
      </c>
      <c r="AA95" s="450">
        <f t="shared" si="8"/>
        <v>0</v>
      </c>
    </row>
    <row r="96" spans="2:27" ht="15.75" thickBot="1" x14ac:dyDescent="0.3">
      <c r="B96" s="448" t="s">
        <v>505</v>
      </c>
      <c r="C96" s="449">
        <f>SUM(C76:C95)</f>
        <v>14225.8</v>
      </c>
      <c r="D96" s="363"/>
      <c r="E96" s="244"/>
      <c r="F96" s="244"/>
      <c r="G96" s="244"/>
      <c r="H96" s="293"/>
      <c r="I96" s="446"/>
      <c r="J96" s="293"/>
      <c r="K96" s="627">
        <f>SUM(K76:N95)</f>
        <v>38550</v>
      </c>
      <c r="L96" s="617"/>
      <c r="M96" s="617"/>
      <c r="N96" s="617"/>
      <c r="O96" s="617">
        <f>SUM(O76:R95)</f>
        <v>56550</v>
      </c>
      <c r="P96" s="617"/>
      <c r="Q96" s="617"/>
      <c r="R96" s="618"/>
      <c r="S96" s="611">
        <f>SUM(S76:V95)</f>
        <v>95100</v>
      </c>
      <c r="T96" s="611"/>
      <c r="U96" s="611"/>
      <c r="V96" s="612"/>
      <c r="W96" s="363"/>
      <c r="X96" s="244"/>
      <c r="Y96" s="308"/>
      <c r="Z96" s="244"/>
      <c r="AA96" s="471">
        <f>SUM(AA76:AA95)</f>
        <v>59620</v>
      </c>
    </row>
    <row r="98" spans="1:26" x14ac:dyDescent="0.25">
      <c r="S98" s="613">
        <f>SUM(K96:R96)</f>
        <v>95100</v>
      </c>
      <c r="T98" s="614"/>
      <c r="U98" s="614"/>
      <c r="V98" s="614"/>
    </row>
    <row r="99" spans="1:26" x14ac:dyDescent="0.25">
      <c r="S99" s="613">
        <f>AA96</f>
        <v>59620</v>
      </c>
      <c r="T99" s="614"/>
      <c r="U99" s="614"/>
      <c r="V99" s="614"/>
    </row>
    <row r="100" spans="1:26" x14ac:dyDescent="0.25">
      <c r="S100" s="609">
        <f>S98-S99</f>
        <v>35480</v>
      </c>
      <c r="T100" s="609"/>
      <c r="U100" s="609"/>
      <c r="V100" s="609"/>
    </row>
    <row r="101" spans="1:26" ht="49.5" customHeight="1" x14ac:dyDescent="0.25">
      <c r="B101" s="519" t="s">
        <v>39</v>
      </c>
      <c r="C101" s="519"/>
      <c r="D101" s="519"/>
      <c r="E101" s="519"/>
      <c r="F101" s="519"/>
      <c r="G101" s="519"/>
      <c r="H101" s="519"/>
      <c r="I101" s="519"/>
      <c r="J101" s="519"/>
      <c r="K101" s="519"/>
      <c r="L101" s="519"/>
      <c r="M101" s="519"/>
      <c r="N101" s="519"/>
      <c r="O101" s="519"/>
      <c r="P101" s="519"/>
      <c r="Q101" s="519"/>
      <c r="R101" s="519"/>
      <c r="S101" s="519"/>
      <c r="T101" s="519"/>
      <c r="U101" s="519"/>
      <c r="V101" s="519"/>
      <c r="W101" s="519"/>
      <c r="X101" s="519"/>
      <c r="Y101" s="519"/>
      <c r="Z101" s="519"/>
    </row>
    <row r="102" spans="1:26" x14ac:dyDescent="0.25">
      <c r="B102" s="272"/>
      <c r="C102" s="272"/>
      <c r="D102" s="272"/>
      <c r="E102" s="272"/>
      <c r="F102" s="272"/>
      <c r="G102" s="272"/>
      <c r="H102" s="272"/>
      <c r="I102" s="272"/>
      <c r="J102" s="272"/>
      <c r="K102" s="272"/>
      <c r="L102" s="272"/>
      <c r="M102" s="272"/>
      <c r="N102" s="272"/>
      <c r="O102" s="272"/>
      <c r="P102" s="272"/>
      <c r="Q102" s="272"/>
      <c r="R102" s="272"/>
      <c r="S102" s="272"/>
      <c r="T102" s="272"/>
      <c r="U102" s="272"/>
      <c r="V102" s="272"/>
      <c r="W102" s="272"/>
      <c r="X102" s="272"/>
      <c r="Y102" s="272"/>
      <c r="Z102" s="272"/>
    </row>
    <row r="103" spans="1:26" ht="15.75" thickBot="1" x14ac:dyDescent="0.3">
      <c r="A103" s="619" t="s">
        <v>316</v>
      </c>
      <c r="B103" s="619"/>
      <c r="C103" s="619"/>
      <c r="D103" s="619"/>
      <c r="E103" s="619"/>
      <c r="F103" s="619"/>
      <c r="G103" s="619"/>
      <c r="H103" s="619"/>
      <c r="I103" s="619"/>
      <c r="J103" s="619"/>
      <c r="K103" s="619"/>
      <c r="L103" s="619"/>
      <c r="M103" s="619"/>
      <c r="N103" s="619"/>
      <c r="O103" s="619"/>
      <c r="P103" s="619"/>
      <c r="Q103" s="619"/>
      <c r="R103" s="619"/>
      <c r="S103" s="619"/>
      <c r="T103" s="619"/>
    </row>
    <row r="104" spans="1:26" x14ac:dyDescent="0.25">
      <c r="A104" s="310" t="s">
        <v>455</v>
      </c>
      <c r="B104" s="311" t="s">
        <v>285</v>
      </c>
      <c r="C104" s="311" t="s">
        <v>286</v>
      </c>
      <c r="D104" s="610" t="s">
        <v>287</v>
      </c>
      <c r="E104" s="610"/>
      <c r="F104" s="610"/>
      <c r="G104" s="451"/>
      <c r="H104" s="451"/>
      <c r="I104" s="600" t="s">
        <v>40</v>
      </c>
      <c r="J104" s="600"/>
      <c r="K104" s="600"/>
      <c r="L104" s="600"/>
      <c r="M104" s="600"/>
      <c r="N104" s="311"/>
      <c r="O104" s="311"/>
      <c r="P104" s="602">
        <v>1110</v>
      </c>
      <c r="Q104" s="602"/>
      <c r="R104" s="600" t="s">
        <v>293</v>
      </c>
      <c r="S104" s="600"/>
      <c r="T104" s="423"/>
    </row>
    <row r="105" spans="1:26" x14ac:dyDescent="0.25">
      <c r="A105" s="294"/>
      <c r="B105" s="89"/>
      <c r="C105" s="89"/>
      <c r="D105" s="89"/>
      <c r="E105" s="89"/>
      <c r="F105" s="89"/>
      <c r="G105" s="89"/>
      <c r="H105" s="89"/>
      <c r="I105" s="89"/>
      <c r="J105" s="89"/>
      <c r="K105" s="89"/>
      <c r="L105" s="89"/>
      <c r="M105" s="89"/>
      <c r="N105" s="89"/>
      <c r="O105" s="89"/>
      <c r="P105" s="89"/>
      <c r="Q105" s="89"/>
      <c r="R105" s="89"/>
      <c r="S105" s="89"/>
      <c r="T105" s="424"/>
    </row>
    <row r="106" spans="1:26" x14ac:dyDescent="0.25">
      <c r="A106" s="294" t="s">
        <v>458</v>
      </c>
      <c r="B106" s="89" t="s">
        <v>288</v>
      </c>
      <c r="C106" s="89" t="s">
        <v>289</v>
      </c>
      <c r="D106" s="598" t="s">
        <v>290</v>
      </c>
      <c r="E106" s="598"/>
      <c r="F106" s="598"/>
      <c r="G106" s="89"/>
      <c r="H106" s="89"/>
      <c r="I106" s="599" t="s">
        <v>291</v>
      </c>
      <c r="J106" s="599"/>
      <c r="K106" s="599"/>
      <c r="L106" s="599"/>
      <c r="M106" s="599"/>
      <c r="N106" s="89"/>
      <c r="O106" s="452"/>
      <c r="P106" s="603">
        <v>94000</v>
      </c>
      <c r="Q106" s="598"/>
      <c r="R106" s="599" t="s">
        <v>293</v>
      </c>
      <c r="S106" s="599"/>
      <c r="T106" s="424"/>
    </row>
    <row r="107" spans="1:26" x14ac:dyDescent="0.25">
      <c r="A107" s="294"/>
      <c r="B107" s="89"/>
      <c r="C107" s="89"/>
      <c r="D107" s="89"/>
      <c r="E107" s="89"/>
      <c r="F107" s="89"/>
      <c r="G107" s="89"/>
      <c r="H107" s="89"/>
      <c r="I107" s="89"/>
      <c r="J107" s="89"/>
      <c r="K107" s="89"/>
      <c r="L107" s="89"/>
      <c r="M107" s="89"/>
      <c r="N107" s="89"/>
      <c r="O107" s="89"/>
      <c r="P107" s="89"/>
      <c r="Q107" s="89"/>
      <c r="R107" s="89"/>
      <c r="S107" s="89"/>
      <c r="T107" s="424"/>
    </row>
    <row r="108" spans="1:26" ht="15.75" thickBot="1" x14ac:dyDescent="0.3">
      <c r="A108" s="425"/>
      <c r="B108" s="426"/>
      <c r="C108" s="426"/>
      <c r="D108" s="426"/>
      <c r="E108" s="426"/>
      <c r="F108" s="426"/>
      <c r="G108" s="426"/>
      <c r="H108" s="426"/>
      <c r="I108" s="601" t="s">
        <v>292</v>
      </c>
      <c r="J108" s="601"/>
      <c r="K108" s="601"/>
      <c r="L108" s="601"/>
      <c r="M108" s="601"/>
      <c r="N108" s="453"/>
      <c r="O108" s="454"/>
      <c r="P108" s="605">
        <f>P104+P106</f>
        <v>95110</v>
      </c>
      <c r="Q108" s="601"/>
      <c r="R108" s="604" t="s">
        <v>293</v>
      </c>
      <c r="S108" s="604"/>
      <c r="T108" s="427"/>
    </row>
    <row r="110" spans="1:26" ht="35.25" customHeight="1" x14ac:dyDescent="0.25">
      <c r="B110" s="519" t="s">
        <v>294</v>
      </c>
      <c r="C110" s="519"/>
      <c r="D110" s="519"/>
      <c r="E110" s="519"/>
      <c r="F110" s="519"/>
      <c r="G110" s="519"/>
      <c r="H110" s="519"/>
      <c r="I110" s="519"/>
      <c r="J110" s="519"/>
      <c r="K110" s="519"/>
      <c r="L110" s="519"/>
      <c r="M110" s="519"/>
      <c r="N110" s="519"/>
      <c r="O110" s="519"/>
      <c r="P110" s="519"/>
      <c r="Q110" s="519"/>
      <c r="R110" s="519"/>
      <c r="S110" s="519"/>
      <c r="T110" s="519"/>
      <c r="U110" s="519"/>
      <c r="V110" s="519"/>
      <c r="W110" s="519"/>
      <c r="X110" s="519"/>
      <c r="Y110" s="519"/>
      <c r="Z110" s="519"/>
    </row>
  </sheetData>
  <mergeCells count="122">
    <mergeCell ref="A6:N6"/>
    <mergeCell ref="W26:W27"/>
    <mergeCell ref="A2:W2"/>
    <mergeCell ref="A10:W10"/>
    <mergeCell ref="A30:W30"/>
    <mergeCell ref="A31:W31"/>
    <mergeCell ref="A4:W4"/>
    <mergeCell ref="W14:W15"/>
    <mergeCell ref="A17:A18"/>
    <mergeCell ref="B17:B18"/>
    <mergeCell ref="W17:W18"/>
    <mergeCell ref="B8:Q8"/>
    <mergeCell ref="A14:A15"/>
    <mergeCell ref="B14:B15"/>
    <mergeCell ref="A23:A24"/>
    <mergeCell ref="A32:W32"/>
    <mergeCell ref="A33:W33"/>
    <mergeCell ref="B23:B24"/>
    <mergeCell ref="W23:W24"/>
    <mergeCell ref="A26:A27"/>
    <mergeCell ref="B26:B27"/>
    <mergeCell ref="AK36:AM36"/>
    <mergeCell ref="X59:AH59"/>
    <mergeCell ref="B66:N66"/>
    <mergeCell ref="A60:U60"/>
    <mergeCell ref="A64:T64"/>
    <mergeCell ref="A68:T68"/>
    <mergeCell ref="U68:V68"/>
    <mergeCell ref="AE36:AG36"/>
    <mergeCell ref="AH36:AJ36"/>
    <mergeCell ref="S76:V76"/>
    <mergeCell ref="B35:W35"/>
    <mergeCell ref="X35:AC35"/>
    <mergeCell ref="Y36:AA36"/>
    <mergeCell ref="AB36:AD36"/>
    <mergeCell ref="B74:W74"/>
    <mergeCell ref="K94:N94"/>
    <mergeCell ref="A70:AA70"/>
    <mergeCell ref="A72:AA72"/>
    <mergeCell ref="A71:AA71"/>
    <mergeCell ref="O76:R76"/>
    <mergeCell ref="O75:R75"/>
    <mergeCell ref="K75:N75"/>
    <mergeCell ref="K76:N76"/>
    <mergeCell ref="Y74:AA74"/>
    <mergeCell ref="S75:V75"/>
    <mergeCell ref="K96:N96"/>
    <mergeCell ref="K80:N80"/>
    <mergeCell ref="K81:N81"/>
    <mergeCell ref="K82:N82"/>
    <mergeCell ref="K83:N83"/>
    <mergeCell ref="K84:N84"/>
    <mergeCell ref="K85:N85"/>
    <mergeCell ref="K88:N88"/>
    <mergeCell ref="K89:N89"/>
    <mergeCell ref="K91:N91"/>
    <mergeCell ref="K90:N90"/>
    <mergeCell ref="K86:N86"/>
    <mergeCell ref="O92:R92"/>
    <mergeCell ref="O93:R93"/>
    <mergeCell ref="K77:N77"/>
    <mergeCell ref="K78:N78"/>
    <mergeCell ref="K79:N79"/>
    <mergeCell ref="K87:N87"/>
    <mergeCell ref="K92:N92"/>
    <mergeCell ref="K93:N93"/>
    <mergeCell ref="O94:R94"/>
    <mergeCell ref="O83:R83"/>
    <mergeCell ref="O84:R84"/>
    <mergeCell ref="O85:R85"/>
    <mergeCell ref="O86:R86"/>
    <mergeCell ref="O87:R87"/>
    <mergeCell ref="O88:R88"/>
    <mergeCell ref="O91:R91"/>
    <mergeCell ref="O89:R89"/>
    <mergeCell ref="O90:R90"/>
    <mergeCell ref="O81:R81"/>
    <mergeCell ref="O82:R82"/>
    <mergeCell ref="S89:V89"/>
    <mergeCell ref="S90:V90"/>
    <mergeCell ref="S83:V83"/>
    <mergeCell ref="S84:V84"/>
    <mergeCell ref="O77:R77"/>
    <mergeCell ref="O78:R78"/>
    <mergeCell ref="O79:R79"/>
    <mergeCell ref="O80:R80"/>
    <mergeCell ref="S81:V81"/>
    <mergeCell ref="S82:V82"/>
    <mergeCell ref="S77:V77"/>
    <mergeCell ref="S78:V78"/>
    <mergeCell ref="S79:V79"/>
    <mergeCell ref="S80:V80"/>
    <mergeCell ref="B101:Z101"/>
    <mergeCell ref="D104:F104"/>
    <mergeCell ref="S95:V95"/>
    <mergeCell ref="S96:V96"/>
    <mergeCell ref="S98:V98"/>
    <mergeCell ref="S99:V99"/>
    <mergeCell ref="O95:R95"/>
    <mergeCell ref="O96:R96"/>
    <mergeCell ref="A103:T103"/>
    <mergeCell ref="K95:N95"/>
    <mergeCell ref="P108:Q108"/>
    <mergeCell ref="S85:V85"/>
    <mergeCell ref="S86:V86"/>
    <mergeCell ref="S87:V87"/>
    <mergeCell ref="S88:V88"/>
    <mergeCell ref="S91:V91"/>
    <mergeCell ref="S92:V92"/>
    <mergeCell ref="S93:V93"/>
    <mergeCell ref="S94:V94"/>
    <mergeCell ref="S100:V100"/>
    <mergeCell ref="B110:Z110"/>
    <mergeCell ref="D106:F106"/>
    <mergeCell ref="I106:M106"/>
    <mergeCell ref="I104:M104"/>
    <mergeCell ref="I108:M108"/>
    <mergeCell ref="R104:S104"/>
    <mergeCell ref="P104:Q104"/>
    <mergeCell ref="R106:S106"/>
    <mergeCell ref="P106:Q106"/>
    <mergeCell ref="R108:S108"/>
  </mergeCells>
  <phoneticPr fontId="0" type="noConversion"/>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35"/>
  <sheetViews>
    <sheetView workbookViewId="0"/>
  </sheetViews>
  <sheetFormatPr baseColWidth="10" defaultRowHeight="15" x14ac:dyDescent="0.25"/>
  <cols>
    <col min="1" max="1" width="7.140625" bestFit="1" customWidth="1"/>
    <col min="2" max="2" width="11.7109375" bestFit="1" customWidth="1"/>
    <col min="3" max="22" width="3.5703125" bestFit="1" customWidth="1"/>
  </cols>
  <sheetData>
    <row r="1" spans="1:24" ht="64.5" x14ac:dyDescent="0.25">
      <c r="A1" s="455" t="s">
        <v>304</v>
      </c>
      <c r="B1" s="472" t="s">
        <v>501</v>
      </c>
      <c r="C1" s="473" t="s">
        <v>408</v>
      </c>
      <c r="D1" s="473" t="s">
        <v>409</v>
      </c>
      <c r="E1" s="473" t="s">
        <v>410</v>
      </c>
      <c r="F1" s="473" t="s">
        <v>411</v>
      </c>
      <c r="G1" s="473" t="s">
        <v>412</v>
      </c>
      <c r="H1" s="474" t="s">
        <v>413</v>
      </c>
      <c r="I1" s="473" t="s">
        <v>414</v>
      </c>
      <c r="J1" s="475" t="s">
        <v>415</v>
      </c>
      <c r="K1" s="476" t="s">
        <v>416</v>
      </c>
      <c r="L1" s="475" t="s">
        <v>417</v>
      </c>
      <c r="M1" s="475" t="s">
        <v>418</v>
      </c>
      <c r="N1" s="475" t="s">
        <v>419</v>
      </c>
      <c r="O1" s="476" t="s">
        <v>420</v>
      </c>
      <c r="P1" s="475" t="s">
        <v>421</v>
      </c>
      <c r="Q1" s="473" t="s">
        <v>422</v>
      </c>
      <c r="R1" s="475" t="s">
        <v>423</v>
      </c>
      <c r="S1" s="476" t="s">
        <v>424</v>
      </c>
      <c r="T1" s="475" t="s">
        <v>425</v>
      </c>
      <c r="U1" s="474" t="s">
        <v>426</v>
      </c>
      <c r="V1" s="477" t="s">
        <v>427</v>
      </c>
      <c r="W1" s="489"/>
      <c r="X1" s="89"/>
    </row>
    <row r="2" spans="1:24" x14ac:dyDescent="0.25">
      <c r="A2" s="516" t="s">
        <v>297</v>
      </c>
      <c r="B2" s="458" t="s">
        <v>318</v>
      </c>
      <c r="C2" s="68"/>
      <c r="D2" s="77"/>
      <c r="E2" s="77"/>
      <c r="F2" s="69"/>
      <c r="G2" s="83"/>
      <c r="H2" s="69"/>
      <c r="I2" s="83"/>
      <c r="J2" s="77"/>
      <c r="K2" s="77"/>
      <c r="L2" s="69"/>
      <c r="M2" s="69"/>
      <c r="N2" s="77"/>
      <c r="O2" s="77"/>
      <c r="P2" s="77"/>
      <c r="Q2" s="77"/>
      <c r="R2" s="77"/>
      <c r="S2" s="77"/>
      <c r="T2" s="77"/>
      <c r="U2" s="77"/>
      <c r="V2" s="77"/>
      <c r="W2" s="3"/>
    </row>
    <row r="3" spans="1:24" x14ac:dyDescent="0.25">
      <c r="A3" s="516"/>
      <c r="B3" s="458" t="s">
        <v>305</v>
      </c>
      <c r="C3" s="69"/>
      <c r="D3" s="78"/>
      <c r="E3" s="77"/>
      <c r="F3" s="69"/>
      <c r="G3" s="83"/>
      <c r="H3" s="69"/>
      <c r="I3" s="77"/>
      <c r="J3" s="77"/>
      <c r="K3" s="77"/>
      <c r="L3" s="77"/>
      <c r="M3" s="71" t="s">
        <v>428</v>
      </c>
      <c r="N3" s="77"/>
      <c r="O3" s="77"/>
      <c r="P3" s="69"/>
      <c r="Q3" s="77"/>
      <c r="R3" s="77"/>
      <c r="S3" s="77"/>
      <c r="T3" s="77"/>
      <c r="U3" s="77"/>
      <c r="V3" s="77"/>
      <c r="W3" s="3"/>
    </row>
    <row r="4" spans="1:24" x14ac:dyDescent="0.25">
      <c r="A4" s="516"/>
      <c r="B4" s="458" t="s">
        <v>320</v>
      </c>
      <c r="C4" s="82"/>
      <c r="D4" s="69"/>
      <c r="E4" s="69"/>
      <c r="F4" s="77"/>
      <c r="G4" s="83"/>
      <c r="H4" s="77"/>
      <c r="I4" s="83"/>
      <c r="J4" s="69"/>
      <c r="K4" s="77"/>
      <c r="L4" s="69"/>
      <c r="M4" s="69"/>
      <c r="N4" s="77"/>
      <c r="O4" s="77"/>
      <c r="P4" s="77"/>
      <c r="Q4" s="77"/>
      <c r="R4" s="77"/>
      <c r="S4" s="77"/>
      <c r="T4" s="77"/>
      <c r="U4" s="77"/>
      <c r="V4" s="77"/>
      <c r="W4" s="3"/>
    </row>
    <row r="5" spans="1:24" x14ac:dyDescent="0.25">
      <c r="A5" s="516"/>
      <c r="B5" s="458" t="s">
        <v>321</v>
      </c>
      <c r="C5" s="83"/>
      <c r="D5" s="69"/>
      <c r="E5" s="70"/>
      <c r="F5" s="77"/>
      <c r="G5" s="71" t="s">
        <v>428</v>
      </c>
      <c r="H5" s="83"/>
      <c r="I5" s="77"/>
      <c r="J5" s="77"/>
      <c r="K5" s="69"/>
      <c r="L5" s="77"/>
      <c r="M5" s="69"/>
      <c r="N5" s="77"/>
      <c r="O5" s="77"/>
      <c r="P5" s="77"/>
      <c r="Q5" s="77"/>
      <c r="R5" s="77"/>
      <c r="S5" s="77"/>
      <c r="T5" s="77"/>
      <c r="U5" s="77"/>
      <c r="V5" s="77"/>
      <c r="W5" s="3"/>
    </row>
    <row r="6" spans="1:24" x14ac:dyDescent="0.25">
      <c r="A6" s="516" t="s">
        <v>298</v>
      </c>
      <c r="B6" s="194" t="s">
        <v>429</v>
      </c>
      <c r="C6" s="77"/>
      <c r="D6" s="79"/>
      <c r="E6" s="69"/>
      <c r="F6" s="74"/>
      <c r="G6" s="69"/>
      <c r="H6" s="77"/>
      <c r="I6" s="77"/>
      <c r="J6" s="77"/>
      <c r="K6" s="77"/>
      <c r="L6" s="77"/>
      <c r="M6" s="77"/>
      <c r="N6" s="77"/>
      <c r="O6" s="77"/>
      <c r="P6" s="77"/>
      <c r="Q6" s="77"/>
      <c r="R6" s="77"/>
      <c r="S6" s="77"/>
      <c r="T6" s="77"/>
      <c r="U6" s="69"/>
      <c r="V6" s="87"/>
      <c r="W6" s="3"/>
    </row>
    <row r="7" spans="1:24" x14ac:dyDescent="0.25">
      <c r="A7" s="516"/>
      <c r="B7" s="458" t="s">
        <v>306</v>
      </c>
      <c r="C7" s="80"/>
      <c r="D7" s="77"/>
      <c r="E7" s="72"/>
      <c r="F7" s="69"/>
      <c r="G7" s="77"/>
      <c r="H7" s="77"/>
      <c r="I7" s="69"/>
      <c r="J7" s="77"/>
      <c r="K7" s="77"/>
      <c r="L7" s="77"/>
      <c r="M7" s="77"/>
      <c r="N7" s="77"/>
      <c r="O7" s="77"/>
      <c r="P7" s="77"/>
      <c r="Q7" s="77"/>
      <c r="R7" s="77"/>
      <c r="S7" s="77"/>
      <c r="T7" s="77"/>
      <c r="U7" s="69"/>
      <c r="V7" s="77"/>
      <c r="W7" s="3"/>
    </row>
    <row r="8" spans="1:24" x14ac:dyDescent="0.25">
      <c r="A8" s="516"/>
      <c r="B8" s="197" t="s">
        <v>515</v>
      </c>
      <c r="C8" s="71" t="s">
        <v>428</v>
      </c>
      <c r="D8" s="72"/>
      <c r="E8" s="204"/>
      <c r="F8" s="202"/>
      <c r="G8" s="69"/>
      <c r="H8" s="83"/>
      <c r="I8" s="202"/>
      <c r="J8" s="77"/>
      <c r="K8" s="69"/>
      <c r="L8" s="77"/>
      <c r="M8" s="77"/>
      <c r="N8" s="77"/>
      <c r="O8" s="77"/>
      <c r="P8" s="77"/>
      <c r="Q8" s="77"/>
      <c r="R8" s="77"/>
      <c r="S8" s="77"/>
      <c r="T8" s="77"/>
      <c r="U8" s="69"/>
      <c r="V8" s="77"/>
      <c r="W8" s="3"/>
    </row>
    <row r="9" spans="1:24" x14ac:dyDescent="0.25">
      <c r="A9" s="516"/>
      <c r="B9" s="194" t="s">
        <v>307</v>
      </c>
      <c r="C9" s="77"/>
      <c r="D9" s="78"/>
      <c r="E9" s="69"/>
      <c r="F9" s="69"/>
      <c r="G9" s="69"/>
      <c r="H9" s="77"/>
      <c r="I9" s="83"/>
      <c r="J9" s="77"/>
      <c r="K9" s="77"/>
      <c r="L9" s="69"/>
      <c r="M9" s="77"/>
      <c r="N9" s="77"/>
      <c r="O9" s="77"/>
      <c r="P9" s="77"/>
      <c r="Q9" s="77"/>
      <c r="R9" s="77"/>
      <c r="S9" s="77"/>
      <c r="T9" s="77"/>
      <c r="U9" s="69"/>
      <c r="V9" s="77"/>
      <c r="W9" s="3"/>
    </row>
    <row r="10" spans="1:24" x14ac:dyDescent="0.25">
      <c r="A10" s="516"/>
      <c r="B10" s="198" t="s">
        <v>430</v>
      </c>
      <c r="C10" s="82"/>
      <c r="D10" s="77"/>
      <c r="E10" s="69"/>
      <c r="F10" s="69"/>
      <c r="G10" s="77"/>
      <c r="H10" s="77"/>
      <c r="I10" s="77"/>
      <c r="J10" s="69"/>
      <c r="K10" s="77"/>
      <c r="L10" s="77"/>
      <c r="M10" s="83"/>
      <c r="N10" s="77"/>
      <c r="O10" s="77"/>
      <c r="P10" s="69"/>
      <c r="Q10" s="77"/>
      <c r="R10" s="77"/>
      <c r="S10" s="77"/>
      <c r="T10" s="77"/>
      <c r="U10" s="69"/>
      <c r="V10" s="87"/>
      <c r="W10" s="3"/>
    </row>
    <row r="11" spans="1:24" x14ac:dyDescent="0.25">
      <c r="A11" s="516" t="s">
        <v>296</v>
      </c>
      <c r="B11" s="200" t="s">
        <v>526</v>
      </c>
      <c r="C11" s="82"/>
      <c r="D11" s="201"/>
      <c r="E11" s="82"/>
      <c r="F11" s="69"/>
      <c r="G11" s="77"/>
      <c r="H11" s="77"/>
      <c r="I11" s="77"/>
      <c r="J11" s="69"/>
      <c r="K11" s="77"/>
      <c r="L11" s="77"/>
      <c r="M11" s="202"/>
      <c r="N11" s="201"/>
      <c r="O11" s="77"/>
      <c r="P11" s="202"/>
      <c r="Q11" s="77"/>
      <c r="R11" s="77"/>
      <c r="S11" s="77"/>
      <c r="T11" s="77"/>
      <c r="U11" s="202"/>
      <c r="V11" s="202"/>
      <c r="W11" s="3"/>
    </row>
    <row r="12" spans="1:24" x14ac:dyDescent="0.25">
      <c r="A12" s="516"/>
      <c r="B12" s="194" t="s">
        <v>324</v>
      </c>
      <c r="C12" s="83"/>
      <c r="D12" s="77"/>
      <c r="E12" s="71" t="s">
        <v>428</v>
      </c>
      <c r="F12" s="69"/>
      <c r="G12" s="69"/>
      <c r="H12" s="83"/>
      <c r="I12" s="77"/>
      <c r="J12" s="77"/>
      <c r="K12" s="69"/>
      <c r="L12" s="77"/>
      <c r="M12" s="77"/>
      <c r="N12" s="69"/>
      <c r="O12" s="77"/>
      <c r="P12" s="77"/>
      <c r="Q12" s="77"/>
      <c r="R12" s="77"/>
      <c r="S12" s="77"/>
      <c r="T12" s="77"/>
      <c r="U12" s="77"/>
      <c r="V12" s="77"/>
      <c r="W12" s="3"/>
    </row>
    <row r="13" spans="1:24" x14ac:dyDescent="0.25">
      <c r="A13" s="516"/>
      <c r="B13" s="200" t="s">
        <v>527</v>
      </c>
      <c r="C13" s="201"/>
      <c r="D13" s="201"/>
      <c r="E13" s="83"/>
      <c r="F13" s="203"/>
      <c r="G13" s="69"/>
      <c r="H13" s="202"/>
      <c r="I13" s="77"/>
      <c r="J13" s="77"/>
      <c r="K13" s="202"/>
      <c r="L13" s="77"/>
      <c r="M13" s="83"/>
      <c r="N13" s="69"/>
      <c r="O13" s="77"/>
      <c r="P13" s="201"/>
      <c r="Q13" s="77"/>
      <c r="R13" s="77"/>
      <c r="S13" s="77"/>
      <c r="T13" s="77"/>
      <c r="U13" s="77"/>
      <c r="V13" s="77"/>
      <c r="W13" s="3"/>
    </row>
    <row r="14" spans="1:24" x14ac:dyDescent="0.25">
      <c r="A14" s="516"/>
      <c r="B14" s="194" t="s">
        <v>325</v>
      </c>
      <c r="C14" s="83"/>
      <c r="D14" s="69"/>
      <c r="E14" s="71" t="s">
        <v>428</v>
      </c>
      <c r="F14" s="77"/>
      <c r="G14" s="77"/>
      <c r="H14" s="83"/>
      <c r="I14" s="77"/>
      <c r="J14" s="69"/>
      <c r="K14" s="69"/>
      <c r="L14" s="77"/>
      <c r="M14" s="77"/>
      <c r="N14" s="69"/>
      <c r="O14" s="77"/>
      <c r="P14" s="77"/>
      <c r="Q14" s="77"/>
      <c r="R14" s="77"/>
      <c r="S14" s="77"/>
      <c r="T14" s="77"/>
      <c r="U14" s="77"/>
      <c r="V14" s="77"/>
      <c r="W14" s="3"/>
    </row>
    <row r="15" spans="1:24" x14ac:dyDescent="0.25">
      <c r="A15" s="516"/>
      <c r="B15" s="194" t="s">
        <v>326</v>
      </c>
      <c r="C15" s="83"/>
      <c r="D15" s="77"/>
      <c r="E15" s="73" t="s">
        <v>428</v>
      </c>
      <c r="F15" s="69"/>
      <c r="G15" s="77"/>
      <c r="H15" s="83"/>
      <c r="I15" s="77"/>
      <c r="J15" s="69"/>
      <c r="K15" s="69"/>
      <c r="L15" s="77"/>
      <c r="M15" s="77"/>
      <c r="N15" s="69"/>
      <c r="O15" s="77"/>
      <c r="P15" s="77"/>
      <c r="Q15" s="77"/>
      <c r="R15" s="77"/>
      <c r="S15" s="77"/>
      <c r="T15" s="77"/>
      <c r="U15" s="77"/>
      <c r="V15" s="77"/>
      <c r="W15" s="3"/>
    </row>
    <row r="16" spans="1:24" x14ac:dyDescent="0.25">
      <c r="A16" s="516"/>
      <c r="B16" s="194" t="s">
        <v>327</v>
      </c>
      <c r="C16" s="83"/>
      <c r="D16" s="79"/>
      <c r="E16" s="71" t="s">
        <v>428</v>
      </c>
      <c r="F16" s="74"/>
      <c r="G16" s="77"/>
      <c r="H16" s="83"/>
      <c r="I16" s="69"/>
      <c r="J16" s="77"/>
      <c r="K16" s="69"/>
      <c r="L16" s="77"/>
      <c r="M16" s="77"/>
      <c r="N16" s="69"/>
      <c r="O16" s="77"/>
      <c r="P16" s="77"/>
      <c r="Q16" s="77"/>
      <c r="R16" s="77"/>
      <c r="S16" s="77"/>
      <c r="T16" s="77"/>
      <c r="U16" s="77"/>
      <c r="V16" s="77"/>
      <c r="W16" s="3"/>
    </row>
    <row r="17" spans="1:23" x14ac:dyDescent="0.25">
      <c r="A17" s="516"/>
      <c r="B17" s="200" t="s">
        <v>528</v>
      </c>
      <c r="C17" s="205"/>
      <c r="D17" s="79"/>
      <c r="E17" s="71" t="s">
        <v>428</v>
      </c>
      <c r="F17" s="74"/>
      <c r="G17" s="77"/>
      <c r="H17" s="69"/>
      <c r="I17" s="202"/>
      <c r="J17" s="77"/>
      <c r="K17" s="205"/>
      <c r="L17" s="77"/>
      <c r="M17" s="83"/>
      <c r="N17" s="69"/>
      <c r="O17" s="77"/>
      <c r="P17" s="201"/>
      <c r="Q17" s="77"/>
      <c r="R17" s="77"/>
      <c r="S17" s="77"/>
      <c r="T17" s="77"/>
      <c r="U17" s="77"/>
      <c r="V17" s="77"/>
      <c r="W17" s="3"/>
    </row>
    <row r="18" spans="1:23" x14ac:dyDescent="0.25">
      <c r="A18" s="516" t="s">
        <v>299</v>
      </c>
      <c r="B18" s="457" t="s">
        <v>308</v>
      </c>
      <c r="C18" s="84"/>
      <c r="D18" s="69"/>
      <c r="E18" s="72"/>
      <c r="F18" s="77"/>
      <c r="G18" s="77"/>
      <c r="H18" s="77"/>
      <c r="I18" s="83"/>
      <c r="J18" s="71" t="s">
        <v>428</v>
      </c>
      <c r="K18" s="80"/>
      <c r="L18" s="69"/>
      <c r="M18" s="77"/>
      <c r="N18" s="77"/>
      <c r="O18" s="77"/>
      <c r="P18" s="77"/>
      <c r="Q18" s="77"/>
      <c r="R18" s="77"/>
      <c r="S18" s="77"/>
      <c r="T18" s="69"/>
      <c r="U18" s="77"/>
      <c r="V18" s="77"/>
      <c r="W18" s="3"/>
    </row>
    <row r="19" spans="1:23" x14ac:dyDescent="0.25">
      <c r="A19" s="516"/>
      <c r="B19" s="457" t="s">
        <v>309</v>
      </c>
      <c r="C19" s="77"/>
      <c r="D19" s="74"/>
      <c r="E19" s="77"/>
      <c r="F19" s="69"/>
      <c r="G19" s="69"/>
      <c r="H19" s="77"/>
      <c r="I19" s="77"/>
      <c r="J19" s="85"/>
      <c r="K19" s="77"/>
      <c r="L19" s="78"/>
      <c r="M19" s="77"/>
      <c r="N19" s="77"/>
      <c r="O19" s="77"/>
      <c r="P19" s="77"/>
      <c r="Q19" s="77"/>
      <c r="R19" s="77"/>
      <c r="S19" s="77"/>
      <c r="T19" s="69"/>
      <c r="U19" s="77"/>
      <c r="V19" s="77"/>
      <c r="W19" s="3"/>
    </row>
    <row r="20" spans="1:23" x14ac:dyDescent="0.25">
      <c r="A20" s="516"/>
      <c r="B20" s="457" t="s">
        <v>330</v>
      </c>
      <c r="C20" s="81"/>
      <c r="D20" s="77"/>
      <c r="E20" s="69"/>
      <c r="F20" s="69"/>
      <c r="G20" s="69"/>
      <c r="H20" s="77"/>
      <c r="I20" s="77"/>
      <c r="J20" s="83"/>
      <c r="K20" s="81"/>
      <c r="L20" s="77"/>
      <c r="M20" s="77"/>
      <c r="N20" s="77"/>
      <c r="O20" s="77"/>
      <c r="P20" s="77"/>
      <c r="Q20" s="77"/>
      <c r="R20" s="77"/>
      <c r="S20" s="77"/>
      <c r="T20" s="69"/>
      <c r="U20" s="77"/>
      <c r="V20" s="77"/>
      <c r="W20" s="3"/>
    </row>
    <row r="21" spans="1:23" x14ac:dyDescent="0.25">
      <c r="A21" s="516"/>
      <c r="B21" s="457" t="s">
        <v>331</v>
      </c>
      <c r="C21" s="77"/>
      <c r="D21" s="69"/>
      <c r="E21" s="77"/>
      <c r="F21" s="69"/>
      <c r="G21" s="70"/>
      <c r="H21" s="77"/>
      <c r="I21" s="77"/>
      <c r="J21" s="83"/>
      <c r="K21" s="77"/>
      <c r="L21" s="77"/>
      <c r="M21" s="77"/>
      <c r="N21" s="77"/>
      <c r="O21" s="77"/>
      <c r="P21" s="77"/>
      <c r="Q21" s="77"/>
      <c r="R21" s="77"/>
      <c r="S21" s="77"/>
      <c r="T21" s="69"/>
      <c r="U21" s="77"/>
      <c r="V21" s="77"/>
      <c r="W21" s="59"/>
    </row>
    <row r="22" spans="1:23" x14ac:dyDescent="0.25">
      <c r="A22" s="516" t="s">
        <v>300</v>
      </c>
      <c r="B22" s="457" t="s">
        <v>332</v>
      </c>
      <c r="C22" s="69"/>
      <c r="D22" s="69"/>
      <c r="E22" s="80"/>
      <c r="F22" s="85"/>
      <c r="G22" s="77"/>
      <c r="H22" s="74"/>
      <c r="I22" s="77"/>
      <c r="J22" s="83"/>
      <c r="K22" s="77"/>
      <c r="L22" s="77"/>
      <c r="M22" s="83"/>
      <c r="N22" s="77"/>
      <c r="O22" s="69"/>
      <c r="P22" s="69"/>
      <c r="Q22" s="77"/>
      <c r="R22" s="77"/>
      <c r="S22" s="77"/>
      <c r="T22" s="77"/>
      <c r="U22" s="77"/>
      <c r="V22" s="77"/>
      <c r="W22" s="59"/>
    </row>
    <row r="23" spans="1:23" x14ac:dyDescent="0.25">
      <c r="A23" s="516"/>
      <c r="B23" s="457" t="s">
        <v>333</v>
      </c>
      <c r="C23" s="69"/>
      <c r="D23" s="79"/>
      <c r="E23" s="69"/>
      <c r="F23" s="86"/>
      <c r="G23" s="81"/>
      <c r="H23" s="69"/>
      <c r="I23" s="202"/>
      <c r="J23" s="83"/>
      <c r="K23" s="77"/>
      <c r="L23" s="77"/>
      <c r="M23" s="83"/>
      <c r="N23" s="77"/>
      <c r="O23" s="69"/>
      <c r="P23" s="69"/>
      <c r="Q23" s="77"/>
      <c r="R23" s="77"/>
      <c r="S23" s="77"/>
      <c r="T23" s="77"/>
      <c r="U23" s="77"/>
      <c r="V23" s="77"/>
      <c r="W23" s="59"/>
    </row>
    <row r="24" spans="1:23" x14ac:dyDescent="0.25">
      <c r="A24" s="516"/>
      <c r="B24" s="457" t="s">
        <v>334</v>
      </c>
      <c r="C24" s="69"/>
      <c r="D24" s="69"/>
      <c r="E24" s="81"/>
      <c r="F24" s="83"/>
      <c r="G24" s="77"/>
      <c r="H24" s="69"/>
      <c r="I24" s="83"/>
      <c r="J24" s="83"/>
      <c r="K24" s="77"/>
      <c r="L24" s="69"/>
      <c r="M24" s="77"/>
      <c r="N24" s="77"/>
      <c r="O24" s="69"/>
      <c r="P24" s="77"/>
      <c r="Q24" s="77"/>
      <c r="R24" s="77"/>
      <c r="S24" s="77"/>
      <c r="T24" s="77"/>
      <c r="U24" s="77"/>
      <c r="V24" s="77"/>
      <c r="W24" s="59"/>
    </row>
    <row r="25" spans="1:23" x14ac:dyDescent="0.25">
      <c r="A25" s="516"/>
      <c r="B25" s="457" t="s">
        <v>335</v>
      </c>
      <c r="C25" s="70"/>
      <c r="D25" s="77"/>
      <c r="E25" s="77"/>
      <c r="F25" s="71" t="s">
        <v>428</v>
      </c>
      <c r="G25" s="77"/>
      <c r="H25" s="69"/>
      <c r="I25" s="83"/>
      <c r="J25" s="83"/>
      <c r="K25" s="77"/>
      <c r="L25" s="69"/>
      <c r="M25" s="77"/>
      <c r="N25" s="77"/>
      <c r="O25" s="69"/>
      <c r="P25" s="77"/>
      <c r="Q25" s="77"/>
      <c r="R25" s="77"/>
      <c r="S25" s="77"/>
      <c r="T25" s="77"/>
      <c r="U25" s="77"/>
      <c r="V25" s="77"/>
      <c r="W25" s="59"/>
    </row>
    <row r="26" spans="1:23" x14ac:dyDescent="0.25">
      <c r="A26" s="516" t="s">
        <v>301</v>
      </c>
      <c r="B26" s="457" t="s">
        <v>310</v>
      </c>
      <c r="C26" s="69"/>
      <c r="D26" s="74"/>
      <c r="E26" s="77"/>
      <c r="F26" s="77"/>
      <c r="G26" s="77"/>
      <c r="H26" s="69"/>
      <c r="I26" s="77"/>
      <c r="J26" s="77"/>
      <c r="K26" s="77"/>
      <c r="L26" s="77"/>
      <c r="M26" s="83"/>
      <c r="N26" s="77"/>
      <c r="O26" s="77"/>
      <c r="P26" s="69"/>
      <c r="Q26" s="69"/>
      <c r="R26" s="77"/>
      <c r="S26" s="77"/>
      <c r="T26" s="77"/>
      <c r="U26" s="77"/>
      <c r="V26" s="77"/>
      <c r="W26" s="59"/>
    </row>
    <row r="27" spans="1:23" x14ac:dyDescent="0.25">
      <c r="A27" s="516"/>
      <c r="B27" s="457" t="s">
        <v>336</v>
      </c>
      <c r="C27" s="72"/>
      <c r="D27" s="69"/>
      <c r="E27" s="77"/>
      <c r="F27" s="77"/>
      <c r="G27" s="69"/>
      <c r="H27" s="77"/>
      <c r="I27" s="77"/>
      <c r="J27" s="77"/>
      <c r="K27" s="77"/>
      <c r="L27" s="77"/>
      <c r="M27" s="77"/>
      <c r="N27" s="77"/>
      <c r="O27" s="77"/>
      <c r="P27" s="77"/>
      <c r="Q27" s="69"/>
      <c r="R27" s="77"/>
      <c r="S27" s="77"/>
      <c r="T27" s="77"/>
      <c r="U27" s="77"/>
      <c r="V27" s="77"/>
      <c r="W27" s="59"/>
    </row>
    <row r="28" spans="1:23" x14ac:dyDescent="0.25">
      <c r="A28" s="516"/>
      <c r="B28" s="457" t="s">
        <v>337</v>
      </c>
      <c r="C28" s="71" t="s">
        <v>428</v>
      </c>
      <c r="D28" s="69"/>
      <c r="E28" s="77"/>
      <c r="F28" s="80"/>
      <c r="G28" s="77"/>
      <c r="H28" s="77"/>
      <c r="I28" s="83"/>
      <c r="J28" s="69"/>
      <c r="K28" s="77"/>
      <c r="L28" s="69"/>
      <c r="M28" s="77"/>
      <c r="N28" s="77"/>
      <c r="O28" s="77"/>
      <c r="P28" s="77"/>
      <c r="Q28" s="69"/>
      <c r="R28" s="77"/>
      <c r="S28" s="77"/>
      <c r="T28" s="77"/>
      <c r="U28" s="77"/>
      <c r="V28" s="77"/>
      <c r="W28" s="59"/>
    </row>
    <row r="29" spans="1:23" x14ac:dyDescent="0.25">
      <c r="A29" s="516"/>
      <c r="B29" s="457" t="s">
        <v>338</v>
      </c>
      <c r="C29" s="77"/>
      <c r="D29" s="69"/>
      <c r="E29" s="79"/>
      <c r="F29" s="69"/>
      <c r="G29" s="78"/>
      <c r="H29" s="77"/>
      <c r="I29" s="69"/>
      <c r="J29" s="80"/>
      <c r="K29" s="77"/>
      <c r="L29" s="77"/>
      <c r="M29" s="77"/>
      <c r="N29" s="77"/>
      <c r="O29" s="77"/>
      <c r="P29" s="77"/>
      <c r="Q29" s="69"/>
      <c r="R29" s="77"/>
      <c r="S29" s="77"/>
      <c r="T29" s="77"/>
      <c r="U29" s="77"/>
      <c r="V29" s="77"/>
      <c r="W29" s="59"/>
    </row>
    <row r="30" spans="1:23" x14ac:dyDescent="0.25">
      <c r="A30" s="516" t="s">
        <v>302</v>
      </c>
      <c r="B30" s="457" t="s">
        <v>339</v>
      </c>
      <c r="C30" s="83"/>
      <c r="D30" s="77"/>
      <c r="E30" s="70"/>
      <c r="F30" s="72"/>
      <c r="G30" s="77"/>
      <c r="H30" s="83"/>
      <c r="I30" s="75"/>
      <c r="J30" s="77"/>
      <c r="K30" s="74"/>
      <c r="L30" s="77"/>
      <c r="M30" s="77"/>
      <c r="N30" s="77"/>
      <c r="O30" s="77"/>
      <c r="P30" s="77"/>
      <c r="Q30" s="77"/>
      <c r="R30" s="69"/>
      <c r="S30" s="77"/>
      <c r="T30" s="77"/>
      <c r="U30" s="77"/>
      <c r="V30" s="87"/>
      <c r="W30" s="59"/>
    </row>
    <row r="31" spans="1:23" x14ac:dyDescent="0.25">
      <c r="A31" s="516"/>
      <c r="B31" s="200" t="s">
        <v>529</v>
      </c>
      <c r="C31" s="83"/>
      <c r="D31" s="206"/>
      <c r="E31" s="70"/>
      <c r="F31" s="207"/>
      <c r="G31" s="77"/>
      <c r="H31" s="202"/>
      <c r="I31" s="208"/>
      <c r="J31" s="209"/>
      <c r="K31" s="210"/>
      <c r="L31" s="77"/>
      <c r="M31" s="80"/>
      <c r="N31" s="77"/>
      <c r="O31" s="77"/>
      <c r="P31" s="77"/>
      <c r="Q31" s="77"/>
      <c r="R31" s="69"/>
      <c r="S31" s="77"/>
      <c r="T31" s="77"/>
      <c r="U31" s="77"/>
      <c r="V31" s="202"/>
      <c r="W31" s="59"/>
    </row>
    <row r="32" spans="1:23" x14ac:dyDescent="0.25">
      <c r="A32" s="516"/>
      <c r="B32" s="200" t="s">
        <v>530</v>
      </c>
      <c r="C32" s="71" t="s">
        <v>428</v>
      </c>
      <c r="D32" s="79"/>
      <c r="E32" s="70"/>
      <c r="F32" s="207"/>
      <c r="G32" s="77"/>
      <c r="H32" s="71" t="s">
        <v>428</v>
      </c>
      <c r="I32" s="208"/>
      <c r="J32" s="81"/>
      <c r="K32" s="74"/>
      <c r="L32" s="77"/>
      <c r="M32" s="80"/>
      <c r="N32" s="77"/>
      <c r="O32" s="77"/>
      <c r="P32" s="77"/>
      <c r="Q32" s="77"/>
      <c r="R32" s="69"/>
      <c r="S32" s="77"/>
      <c r="T32" s="77"/>
      <c r="U32" s="77"/>
      <c r="V32" s="202"/>
      <c r="W32" s="59"/>
    </row>
    <row r="33" spans="1:23" x14ac:dyDescent="0.25">
      <c r="A33" s="516"/>
      <c r="B33" s="457" t="s">
        <v>340</v>
      </c>
      <c r="C33" s="71" t="s">
        <v>428</v>
      </c>
      <c r="D33" s="75"/>
      <c r="E33" s="77"/>
      <c r="F33" s="78"/>
      <c r="G33" s="77"/>
      <c r="H33" s="77"/>
      <c r="I33" s="69"/>
      <c r="J33" s="81"/>
      <c r="K33" s="77"/>
      <c r="L33" s="77"/>
      <c r="M33" s="84"/>
      <c r="N33" s="77"/>
      <c r="O33" s="77"/>
      <c r="P33" s="69"/>
      <c r="Q33" s="77"/>
      <c r="R33" s="69"/>
      <c r="S33" s="77"/>
      <c r="T33" s="77"/>
      <c r="U33" s="77"/>
      <c r="V33" s="77"/>
      <c r="W33" s="59"/>
    </row>
    <row r="34" spans="1:23" x14ac:dyDescent="0.25">
      <c r="A34" s="516"/>
      <c r="B34" s="198" t="s">
        <v>341</v>
      </c>
      <c r="C34" s="71" t="s">
        <v>428</v>
      </c>
      <c r="D34" s="77"/>
      <c r="E34" s="72"/>
      <c r="F34" s="80"/>
      <c r="G34" s="77"/>
      <c r="H34" s="77"/>
      <c r="I34" s="69"/>
      <c r="J34" s="77"/>
      <c r="K34" s="77"/>
      <c r="L34" s="79"/>
      <c r="M34" s="83"/>
      <c r="N34" s="78"/>
      <c r="O34" s="77"/>
      <c r="P34" s="69"/>
      <c r="Q34" s="77"/>
      <c r="R34" s="69"/>
      <c r="S34" s="77"/>
      <c r="T34" s="77"/>
      <c r="U34" s="77"/>
      <c r="V34" s="87"/>
      <c r="W34" s="59"/>
    </row>
    <row r="35" spans="1:23" x14ac:dyDescent="0.25">
      <c r="A35" s="516"/>
      <c r="B35" s="200" t="s">
        <v>531</v>
      </c>
      <c r="C35" s="71" t="s">
        <v>428</v>
      </c>
      <c r="D35" s="77"/>
      <c r="E35" s="212"/>
      <c r="F35" s="213"/>
      <c r="G35" s="78"/>
      <c r="H35" s="77"/>
      <c r="I35" s="71" t="s">
        <v>428</v>
      </c>
      <c r="J35" s="77"/>
      <c r="K35" s="77"/>
      <c r="L35" s="206"/>
      <c r="M35" s="204"/>
      <c r="N35" s="78"/>
      <c r="O35" s="77"/>
      <c r="P35" s="202"/>
      <c r="Q35" s="77"/>
      <c r="R35" s="69"/>
      <c r="S35" s="77"/>
      <c r="T35" s="77"/>
      <c r="U35" s="77"/>
      <c r="V35" s="202"/>
      <c r="W35" s="59"/>
    </row>
    <row r="36" spans="1:23" x14ac:dyDescent="0.25">
      <c r="A36" s="516"/>
      <c r="B36" s="195" t="s">
        <v>342</v>
      </c>
      <c r="C36" s="71" t="s">
        <v>428</v>
      </c>
      <c r="D36" s="202"/>
      <c r="E36" s="75"/>
      <c r="F36" s="77"/>
      <c r="G36" s="78"/>
      <c r="H36" s="83"/>
      <c r="I36" s="69"/>
      <c r="J36" s="77"/>
      <c r="K36" s="69"/>
      <c r="L36" s="77"/>
      <c r="M36" s="81"/>
      <c r="N36" s="77"/>
      <c r="O36" s="77"/>
      <c r="P36" s="77"/>
      <c r="Q36" s="77"/>
      <c r="R36" s="69"/>
      <c r="S36" s="77"/>
      <c r="T36" s="77"/>
      <c r="U36" s="77"/>
      <c r="V36" s="77"/>
      <c r="W36" s="59"/>
    </row>
    <row r="37" spans="1:23" x14ac:dyDescent="0.25">
      <c r="A37" s="516" t="s">
        <v>303</v>
      </c>
      <c r="B37" s="211" t="s">
        <v>532</v>
      </c>
      <c r="C37" s="202"/>
      <c r="D37" s="202"/>
      <c r="E37" s="206"/>
      <c r="F37" s="209"/>
      <c r="G37" s="78"/>
      <c r="H37" s="202"/>
      <c r="I37" s="71" t="s">
        <v>428</v>
      </c>
      <c r="J37" s="77"/>
      <c r="K37" s="83"/>
      <c r="L37" s="201"/>
      <c r="M37" s="81"/>
      <c r="N37" s="77"/>
      <c r="O37" s="77"/>
      <c r="P37" s="77"/>
      <c r="Q37" s="77"/>
      <c r="R37" s="202"/>
      <c r="S37" s="201"/>
      <c r="T37" s="77"/>
      <c r="U37" s="77"/>
      <c r="V37" s="77"/>
      <c r="W37" s="59"/>
    </row>
    <row r="38" spans="1:23" x14ac:dyDescent="0.25">
      <c r="A38" s="516"/>
      <c r="B38" s="194" t="s">
        <v>343</v>
      </c>
      <c r="C38" s="69"/>
      <c r="D38" s="77"/>
      <c r="E38" s="77"/>
      <c r="F38" s="76" t="s">
        <v>428</v>
      </c>
      <c r="G38" s="77"/>
      <c r="H38" s="77"/>
      <c r="I38" s="69"/>
      <c r="J38" s="77"/>
      <c r="K38" s="83"/>
      <c r="L38" s="77"/>
      <c r="M38" s="77"/>
      <c r="N38" s="77"/>
      <c r="O38" s="77"/>
      <c r="P38" s="77"/>
      <c r="Q38" s="77"/>
      <c r="R38" s="77"/>
      <c r="S38" s="69"/>
      <c r="T38" s="77"/>
      <c r="U38" s="77"/>
      <c r="V38" s="77"/>
      <c r="W38" s="59"/>
    </row>
    <row r="39" spans="1:23" x14ac:dyDescent="0.25">
      <c r="A39" s="516"/>
      <c r="B39" s="457" t="s">
        <v>344</v>
      </c>
      <c r="C39" s="70"/>
      <c r="D39" s="69"/>
      <c r="E39" s="77"/>
      <c r="F39" s="83"/>
      <c r="G39" s="77"/>
      <c r="H39" s="69"/>
      <c r="I39" s="77"/>
      <c r="J39" s="77"/>
      <c r="K39" s="83"/>
      <c r="L39" s="77"/>
      <c r="M39" s="83"/>
      <c r="N39" s="77"/>
      <c r="O39" s="77"/>
      <c r="P39" s="69"/>
      <c r="Q39" s="77"/>
      <c r="R39" s="77"/>
      <c r="S39" s="69"/>
      <c r="T39" s="77"/>
      <c r="U39" s="77"/>
      <c r="V39" s="77"/>
      <c r="W39" s="59"/>
    </row>
    <row r="40" spans="1:23" x14ac:dyDescent="0.25">
      <c r="A40" s="516"/>
      <c r="B40" s="457" t="s">
        <v>345</v>
      </c>
      <c r="C40" s="71" t="s">
        <v>428</v>
      </c>
      <c r="D40" s="74"/>
      <c r="E40" s="77"/>
      <c r="F40" s="83"/>
      <c r="G40" s="77"/>
      <c r="H40" s="83"/>
      <c r="I40" s="77"/>
      <c r="J40" s="69"/>
      <c r="K40" s="71" t="s">
        <v>428</v>
      </c>
      <c r="L40" s="77"/>
      <c r="M40" s="77"/>
      <c r="N40" s="77"/>
      <c r="O40" s="77"/>
      <c r="P40" s="77"/>
      <c r="Q40" s="77"/>
      <c r="R40" s="77"/>
      <c r="S40" s="69"/>
      <c r="T40" s="77"/>
      <c r="U40" s="77"/>
      <c r="V40" s="77"/>
      <c r="W40" s="51"/>
    </row>
    <row r="41" spans="1:23" x14ac:dyDescent="0.25">
      <c r="A41" s="516"/>
      <c r="B41" s="459" t="s">
        <v>346</v>
      </c>
      <c r="C41" s="76" t="s">
        <v>428</v>
      </c>
      <c r="D41" s="69"/>
      <c r="E41" s="77"/>
      <c r="F41" s="83"/>
      <c r="G41" s="77"/>
      <c r="H41" s="77"/>
      <c r="I41" s="83"/>
      <c r="J41" s="69"/>
      <c r="K41" s="83"/>
      <c r="L41" s="69"/>
      <c r="M41" s="77"/>
      <c r="N41" s="77"/>
      <c r="O41" s="77"/>
      <c r="P41" s="77"/>
      <c r="Q41" s="77"/>
      <c r="R41" s="77"/>
      <c r="S41" s="69"/>
      <c r="T41" s="77"/>
      <c r="U41" s="77"/>
      <c r="V41" s="77"/>
      <c r="W41" s="51"/>
    </row>
    <row r="64" spans="1:20" ht="15.75" x14ac:dyDescent="0.25">
      <c r="A64" s="648"/>
      <c r="B64" s="648"/>
      <c r="C64" s="649"/>
      <c r="D64" s="649"/>
      <c r="E64" s="649"/>
      <c r="F64" s="649"/>
      <c r="G64" s="647"/>
      <c r="H64" s="647"/>
      <c r="I64" s="647"/>
      <c r="J64" s="647"/>
      <c r="K64" s="55"/>
      <c r="L64" s="478"/>
      <c r="M64" s="478"/>
      <c r="N64" s="478"/>
      <c r="O64" s="478"/>
      <c r="P64" s="478"/>
      <c r="Q64" s="478"/>
      <c r="R64" s="478"/>
      <c r="S64" s="478"/>
      <c r="T64" s="478"/>
    </row>
    <row r="65" spans="1:20" x14ac:dyDescent="0.25">
      <c r="A65" s="481"/>
      <c r="B65" s="482"/>
      <c r="C65" s="483"/>
      <c r="D65" s="483"/>
      <c r="E65" s="483"/>
      <c r="F65" s="483"/>
      <c r="G65" s="483"/>
      <c r="H65" s="483"/>
      <c r="I65" s="483"/>
      <c r="J65" s="483"/>
      <c r="K65" s="55"/>
      <c r="L65" s="478"/>
      <c r="M65" s="479"/>
      <c r="N65" s="479"/>
      <c r="O65" s="479"/>
      <c r="P65" s="479"/>
      <c r="Q65" s="479"/>
      <c r="R65" s="479"/>
      <c r="S65" s="479"/>
      <c r="T65" s="479"/>
    </row>
    <row r="66" spans="1:20" ht="15.75" x14ac:dyDescent="0.25">
      <c r="A66" s="484"/>
      <c r="B66" s="482"/>
      <c r="C66" s="483"/>
      <c r="D66" s="483"/>
      <c r="E66" s="483"/>
      <c r="F66" s="483"/>
      <c r="G66" s="483"/>
      <c r="H66" s="483"/>
      <c r="I66" s="483"/>
      <c r="J66" s="483"/>
      <c r="K66" s="55"/>
      <c r="L66" s="478"/>
      <c r="M66" s="479"/>
      <c r="N66" s="479"/>
      <c r="O66" s="479"/>
      <c r="P66" s="479"/>
      <c r="Q66" s="479"/>
      <c r="R66" s="479"/>
      <c r="S66" s="479"/>
      <c r="T66" s="479"/>
    </row>
    <row r="67" spans="1:20" x14ac:dyDescent="0.25">
      <c r="A67" s="288"/>
      <c r="B67" s="485"/>
      <c r="C67" s="288"/>
      <c r="D67" s="288"/>
      <c r="E67" s="288"/>
      <c r="F67" s="288"/>
      <c r="G67" s="288"/>
      <c r="H67" s="288"/>
      <c r="I67" s="288"/>
      <c r="J67" s="288"/>
      <c r="K67" s="55"/>
      <c r="L67" s="478"/>
      <c r="M67" s="479"/>
      <c r="N67" s="479"/>
      <c r="O67" s="479"/>
      <c r="P67" s="479"/>
      <c r="Q67" s="479"/>
      <c r="R67" s="479"/>
      <c r="S67" s="479"/>
      <c r="T67" s="479"/>
    </row>
    <row r="68" spans="1:20" x14ac:dyDescent="0.25">
      <c r="A68" s="288"/>
      <c r="B68" s="485"/>
      <c r="C68" s="288"/>
      <c r="D68" s="288"/>
      <c r="E68" s="288"/>
      <c r="F68" s="288"/>
      <c r="G68" s="288"/>
      <c r="H68" s="288"/>
      <c r="I68" s="288"/>
      <c r="J68" s="288"/>
      <c r="K68" s="55"/>
      <c r="L68" s="478"/>
      <c r="M68" s="479"/>
      <c r="N68" s="479"/>
      <c r="O68" s="479"/>
      <c r="P68" s="479"/>
      <c r="Q68" s="479"/>
      <c r="R68" s="479"/>
      <c r="S68" s="479"/>
      <c r="T68" s="479"/>
    </row>
    <row r="69" spans="1:20" x14ac:dyDescent="0.25">
      <c r="A69" s="288"/>
      <c r="B69" s="485"/>
      <c r="C69" s="288"/>
      <c r="D69" s="288"/>
      <c r="E69" s="288"/>
      <c r="F69" s="288"/>
      <c r="G69" s="288"/>
      <c r="H69" s="288"/>
      <c r="I69" s="288"/>
      <c r="J69" s="288"/>
      <c r="K69" s="55"/>
      <c r="L69" s="478"/>
      <c r="M69" s="479"/>
      <c r="N69" s="479"/>
      <c r="O69" s="479"/>
      <c r="P69" s="479"/>
      <c r="Q69" s="479"/>
      <c r="R69" s="479"/>
      <c r="S69" s="479"/>
      <c r="T69" s="479"/>
    </row>
    <row r="70" spans="1:20" x14ac:dyDescent="0.25">
      <c r="A70" s="288"/>
      <c r="B70" s="485"/>
      <c r="C70" s="288"/>
      <c r="D70" s="288"/>
      <c r="E70" s="288"/>
      <c r="F70" s="288"/>
      <c r="G70" s="288"/>
      <c r="H70" s="288"/>
      <c r="I70" s="288"/>
      <c r="J70" s="288"/>
      <c r="K70" s="55"/>
      <c r="L70" s="55"/>
      <c r="M70" s="55"/>
      <c r="N70" s="55"/>
      <c r="O70" s="55"/>
      <c r="P70" s="55"/>
      <c r="Q70" s="55"/>
      <c r="R70" s="55"/>
      <c r="S70" s="55"/>
      <c r="T70" s="55"/>
    </row>
    <row r="71" spans="1:20" x14ac:dyDescent="0.25">
      <c r="A71" s="288"/>
      <c r="B71" s="485"/>
      <c r="C71" s="288"/>
      <c r="D71" s="288"/>
      <c r="E71" s="288"/>
      <c r="F71" s="288"/>
      <c r="G71" s="288"/>
      <c r="H71" s="288"/>
      <c r="I71" s="288"/>
      <c r="J71" s="288"/>
      <c r="K71" s="55"/>
      <c r="L71" s="479"/>
      <c r="M71" s="480"/>
      <c r="N71" s="479"/>
      <c r="O71" s="479"/>
      <c r="P71" s="479"/>
      <c r="Q71" s="479"/>
      <c r="R71" s="479"/>
      <c r="S71" s="479"/>
      <c r="T71" s="55"/>
    </row>
    <row r="72" spans="1:20" x14ac:dyDescent="0.25">
      <c r="A72" s="288"/>
      <c r="B72" s="485"/>
      <c r="C72" s="288"/>
      <c r="D72" s="288"/>
      <c r="E72" s="288"/>
      <c r="F72" s="288"/>
      <c r="G72" s="288"/>
      <c r="H72" s="288"/>
      <c r="I72" s="288"/>
      <c r="J72" s="288"/>
      <c r="K72" s="55"/>
      <c r="L72" s="55"/>
      <c r="M72" s="55"/>
      <c r="N72" s="55"/>
      <c r="O72" s="55"/>
      <c r="P72" s="55"/>
      <c r="Q72" s="55"/>
      <c r="R72" s="55"/>
      <c r="S72" s="55"/>
      <c r="T72" s="55"/>
    </row>
    <row r="73" spans="1:20" x14ac:dyDescent="0.25">
      <c r="A73" s="288"/>
      <c r="B73" s="485"/>
      <c r="C73" s="288"/>
      <c r="D73" s="288"/>
      <c r="E73" s="288"/>
      <c r="F73" s="288"/>
      <c r="G73" s="288"/>
      <c r="H73" s="288"/>
      <c r="I73" s="288"/>
      <c r="J73" s="288"/>
      <c r="K73" s="55"/>
      <c r="L73" s="479"/>
      <c r="M73" s="480"/>
      <c r="N73" s="479"/>
      <c r="O73" s="479"/>
      <c r="P73" s="479"/>
      <c r="Q73" s="479"/>
      <c r="R73" s="479"/>
      <c r="S73" s="479"/>
      <c r="T73" s="55"/>
    </row>
    <row r="74" spans="1:20" x14ac:dyDescent="0.25">
      <c r="A74" s="288"/>
      <c r="B74" s="485"/>
      <c r="C74" s="288"/>
      <c r="D74" s="288"/>
      <c r="E74" s="288"/>
      <c r="F74" s="288"/>
      <c r="G74" s="288"/>
      <c r="H74" s="288"/>
      <c r="I74" s="288"/>
      <c r="J74" s="288"/>
      <c r="K74" s="55"/>
      <c r="L74" s="55"/>
      <c r="M74" s="55"/>
      <c r="N74" s="55"/>
      <c r="O74" s="55"/>
      <c r="P74" s="55"/>
      <c r="Q74" s="55"/>
      <c r="R74" s="55"/>
      <c r="S74" s="55"/>
      <c r="T74" s="55"/>
    </row>
    <row r="75" spans="1:20" x14ac:dyDescent="0.25">
      <c r="A75" s="288"/>
      <c r="B75" s="485"/>
      <c r="C75" s="288"/>
      <c r="D75" s="288"/>
      <c r="E75" s="288"/>
      <c r="F75" s="288"/>
      <c r="G75" s="288"/>
      <c r="H75" s="288"/>
      <c r="I75" s="288"/>
      <c r="J75" s="288"/>
      <c r="K75" s="55"/>
      <c r="L75" s="479"/>
      <c r="M75" s="480"/>
      <c r="N75" s="479"/>
      <c r="O75" s="479"/>
      <c r="P75" s="479"/>
      <c r="Q75" s="479"/>
      <c r="R75" s="479"/>
      <c r="S75" s="479"/>
      <c r="T75" s="55"/>
    </row>
    <row r="76" spans="1:20" x14ac:dyDescent="0.25">
      <c r="A76" s="288"/>
      <c r="B76" s="485"/>
      <c r="C76" s="288"/>
      <c r="D76" s="288"/>
      <c r="E76" s="288"/>
      <c r="F76" s="288"/>
      <c r="G76" s="288"/>
      <c r="H76" s="288"/>
      <c r="I76" s="288"/>
      <c r="J76" s="288"/>
      <c r="K76" s="55"/>
      <c r="L76" s="55"/>
      <c r="M76" s="55"/>
      <c r="N76" s="55"/>
      <c r="O76" s="55"/>
      <c r="P76" s="55"/>
      <c r="Q76" s="55"/>
      <c r="R76" s="55"/>
      <c r="S76" s="55"/>
      <c r="T76" s="55"/>
    </row>
    <row r="77" spans="1:20" x14ac:dyDescent="0.25">
      <c r="A77" s="288"/>
      <c r="B77" s="485"/>
      <c r="C77" s="288"/>
      <c r="D77" s="288"/>
      <c r="E77" s="288"/>
      <c r="F77" s="288"/>
      <c r="G77" s="288"/>
      <c r="H77" s="288"/>
      <c r="I77" s="288"/>
      <c r="J77" s="288"/>
      <c r="K77" s="55"/>
      <c r="L77" s="55"/>
      <c r="M77" s="55"/>
      <c r="N77" s="55"/>
      <c r="O77" s="55"/>
      <c r="P77" s="55"/>
      <c r="Q77" s="55"/>
      <c r="R77" s="55"/>
      <c r="S77" s="55"/>
      <c r="T77" s="55"/>
    </row>
    <row r="78" spans="1:20" x14ac:dyDescent="0.25">
      <c r="A78" s="288"/>
      <c r="B78" s="485"/>
      <c r="C78" s="288"/>
      <c r="D78" s="288"/>
      <c r="E78" s="288"/>
      <c r="F78" s="288"/>
      <c r="G78" s="288"/>
      <c r="H78" s="288"/>
      <c r="I78" s="288"/>
      <c r="J78" s="288"/>
      <c r="K78" s="55"/>
    </row>
    <row r="79" spans="1:20" x14ac:dyDescent="0.25">
      <c r="A79" s="288"/>
      <c r="B79" s="485"/>
      <c r="C79" s="288"/>
      <c r="D79" s="288"/>
      <c r="E79" s="288"/>
      <c r="F79" s="288"/>
      <c r="G79" s="288"/>
      <c r="H79" s="288"/>
      <c r="I79" s="288"/>
      <c r="J79" s="288"/>
      <c r="K79" s="55"/>
    </row>
    <row r="80" spans="1:20" x14ac:dyDescent="0.25">
      <c r="A80" s="288"/>
      <c r="B80" s="485"/>
      <c r="C80" s="288"/>
      <c r="D80" s="288"/>
      <c r="E80" s="288"/>
      <c r="F80" s="288"/>
      <c r="G80" s="288"/>
      <c r="H80" s="288"/>
      <c r="I80" s="288"/>
      <c r="J80" s="288"/>
      <c r="K80" s="55"/>
    </row>
    <row r="81" spans="1:34" x14ac:dyDescent="0.25">
      <c r="A81" s="288"/>
      <c r="B81" s="485"/>
      <c r="C81" s="288"/>
      <c r="D81" s="288"/>
      <c r="E81" s="288"/>
      <c r="F81" s="288"/>
      <c r="G81" s="288"/>
      <c r="H81" s="288"/>
      <c r="I81" s="288"/>
      <c r="J81" s="288"/>
      <c r="K81" s="55"/>
    </row>
    <row r="82" spans="1:34" x14ac:dyDescent="0.25">
      <c r="A82" s="288"/>
      <c r="B82" s="485"/>
      <c r="C82" s="288"/>
      <c r="D82" s="288"/>
      <c r="E82" s="288"/>
      <c r="F82" s="288"/>
      <c r="G82" s="288"/>
      <c r="H82" s="288"/>
      <c r="I82" s="288"/>
      <c r="J82" s="288"/>
      <c r="K82" s="55"/>
    </row>
    <row r="83" spans="1:34" x14ac:dyDescent="0.25">
      <c r="A83" s="288"/>
      <c r="B83" s="485"/>
      <c r="C83" s="288"/>
      <c r="D83" s="288"/>
      <c r="E83" s="288"/>
      <c r="F83" s="288"/>
      <c r="G83" s="288"/>
      <c r="H83" s="288"/>
      <c r="I83" s="288"/>
      <c r="J83" s="288"/>
      <c r="K83" s="55"/>
    </row>
    <row r="84" spans="1:34" x14ac:dyDescent="0.25">
      <c r="A84" s="288"/>
      <c r="B84" s="485"/>
      <c r="C84" s="288"/>
      <c r="D84" s="288"/>
      <c r="E84" s="288"/>
      <c r="F84" s="288"/>
      <c r="G84" s="288"/>
      <c r="H84" s="288"/>
      <c r="I84" s="288"/>
      <c r="J84" s="288"/>
      <c r="K84" s="55"/>
    </row>
    <row r="85" spans="1:34" x14ac:dyDescent="0.25">
      <c r="A85" s="288"/>
      <c r="B85" s="485"/>
      <c r="C85" s="288"/>
      <c r="D85" s="288"/>
      <c r="E85" s="288"/>
      <c r="F85" s="288"/>
      <c r="G85" s="288"/>
      <c r="H85" s="288"/>
      <c r="I85" s="288"/>
      <c r="J85" s="288"/>
      <c r="K85" s="55"/>
    </row>
    <row r="86" spans="1:34" x14ac:dyDescent="0.25">
      <c r="A86" s="288"/>
      <c r="B86" s="485"/>
      <c r="C86" s="288"/>
      <c r="D86" s="288"/>
      <c r="E86" s="288"/>
      <c r="F86" s="288"/>
      <c r="G86" s="288"/>
      <c r="H86" s="288"/>
      <c r="I86" s="288"/>
      <c r="J86" s="288"/>
      <c r="K86" s="55"/>
    </row>
    <row r="87" spans="1:34" x14ac:dyDescent="0.25">
      <c r="A87" s="55"/>
      <c r="B87" s="55"/>
      <c r="C87" s="55"/>
      <c r="D87" s="55"/>
      <c r="E87" s="55"/>
      <c r="F87" s="55"/>
      <c r="G87" s="55"/>
      <c r="H87" s="55"/>
      <c r="I87" s="55"/>
      <c r="J87" s="55"/>
      <c r="K87" s="55"/>
    </row>
    <row r="96" spans="1:34" x14ac:dyDescent="0.25">
      <c r="A96" s="486"/>
      <c r="B96" s="487"/>
      <c r="C96" s="488"/>
      <c r="D96" s="488"/>
      <c r="E96" s="488"/>
      <c r="F96" s="488"/>
      <c r="G96" s="487"/>
      <c r="H96" s="487"/>
      <c r="I96" s="488"/>
      <c r="J96" s="488"/>
      <c r="K96" s="488"/>
      <c r="L96" s="488"/>
      <c r="M96" s="488"/>
      <c r="N96" s="488"/>
      <c r="O96" s="488"/>
      <c r="P96" s="488"/>
      <c r="Q96" s="488"/>
      <c r="R96" s="488"/>
      <c r="S96" s="488"/>
      <c r="T96" s="488"/>
      <c r="U96" s="488"/>
      <c r="V96" s="488"/>
      <c r="W96" s="488"/>
      <c r="X96" s="488"/>
      <c r="Y96" s="488"/>
      <c r="Z96" s="488"/>
      <c r="AA96" s="488"/>
      <c r="AB96" s="488"/>
      <c r="AC96" s="488"/>
      <c r="AD96" s="487"/>
      <c r="AE96" s="488"/>
      <c r="AF96" s="488"/>
      <c r="AG96" s="488"/>
      <c r="AH96" s="488"/>
    </row>
    <row r="97" spans="1:34" x14ac:dyDescent="0.25">
      <c r="A97" s="5"/>
      <c r="B97" s="486"/>
      <c r="C97" s="486"/>
      <c r="D97" s="486"/>
      <c r="E97" s="486"/>
      <c r="F97" s="486"/>
      <c r="G97" s="486"/>
      <c r="H97" s="486"/>
      <c r="I97" s="486"/>
      <c r="J97" s="486"/>
      <c r="K97" s="486"/>
      <c r="L97" s="486"/>
      <c r="M97" s="486"/>
      <c r="N97" s="486"/>
      <c r="O97" s="486"/>
      <c r="P97" s="486"/>
      <c r="Q97" s="486"/>
      <c r="R97" s="486"/>
      <c r="S97" s="486"/>
      <c r="T97" s="486"/>
      <c r="U97" s="486"/>
      <c r="V97" s="486"/>
      <c r="W97" s="486"/>
      <c r="X97" s="486"/>
      <c r="Y97" s="486"/>
      <c r="Z97" s="486"/>
      <c r="AA97" s="486"/>
      <c r="AB97" s="486"/>
      <c r="AC97" s="486"/>
      <c r="AD97" s="486"/>
      <c r="AE97" s="486"/>
      <c r="AF97" s="486"/>
      <c r="AG97" s="486"/>
      <c r="AH97" s="486"/>
    </row>
    <row r="98" spans="1:34" x14ac:dyDescent="0.25">
      <c r="A98" s="486"/>
      <c r="B98" s="486"/>
      <c r="C98" s="486"/>
      <c r="D98" s="5"/>
      <c r="E98" s="5"/>
      <c r="F98" s="5"/>
      <c r="G98" s="5"/>
      <c r="H98" s="5"/>
      <c r="I98" s="5"/>
      <c r="J98" s="5"/>
      <c r="K98" s="5"/>
      <c r="L98" s="5"/>
      <c r="M98" s="5"/>
      <c r="N98" s="5"/>
      <c r="O98" s="5"/>
      <c r="P98" s="5"/>
      <c r="Q98" s="5"/>
      <c r="R98" s="5"/>
      <c r="S98" s="5"/>
      <c r="T98" s="5"/>
      <c r="U98" s="5"/>
      <c r="V98" s="5"/>
      <c r="W98" s="5"/>
      <c r="X98" s="5"/>
      <c r="Y98" s="5"/>
      <c r="Z98" s="5"/>
      <c r="AA98" s="5"/>
      <c r="AB98" s="5"/>
      <c r="AC98" s="5"/>
      <c r="AD98" s="5"/>
      <c r="AE98" s="5"/>
      <c r="AF98" s="5"/>
      <c r="AG98" s="5"/>
      <c r="AH98" s="486"/>
    </row>
    <row r="99" spans="1:34" x14ac:dyDescent="0.25">
      <c r="A99" s="486"/>
      <c r="B99" s="486"/>
      <c r="C99" s="5"/>
      <c r="D99" s="486"/>
      <c r="E99" s="5"/>
      <c r="F99" s="5"/>
      <c r="G99" s="5"/>
      <c r="H99" s="5"/>
      <c r="I99" s="5"/>
      <c r="J99" s="5"/>
      <c r="K99" s="5"/>
      <c r="L99" s="5"/>
      <c r="M99" s="5"/>
      <c r="N99" s="5"/>
      <c r="O99" s="5"/>
      <c r="P99" s="5"/>
      <c r="Q99" s="5"/>
      <c r="R99" s="5"/>
      <c r="S99" s="5"/>
      <c r="T99" s="5"/>
      <c r="U99" s="5"/>
      <c r="V99" s="5"/>
      <c r="W99" s="5"/>
      <c r="X99" s="5"/>
      <c r="Y99" s="5"/>
      <c r="Z99" s="5"/>
      <c r="AA99" s="5"/>
      <c r="AB99" s="5"/>
      <c r="AC99" s="5"/>
      <c r="AD99" s="5"/>
      <c r="AE99" s="5"/>
      <c r="AF99" s="5"/>
      <c r="AG99" s="5"/>
      <c r="AH99" s="486"/>
    </row>
    <row r="100" spans="1:34" x14ac:dyDescent="0.25">
      <c r="A100" s="486"/>
      <c r="B100" s="486"/>
      <c r="C100" s="5"/>
      <c r="D100" s="5"/>
      <c r="E100" s="486"/>
      <c r="F100" s="5"/>
      <c r="G100" s="5"/>
      <c r="H100" s="5"/>
      <c r="I100" s="5"/>
      <c r="J100" s="5"/>
      <c r="K100" s="5"/>
      <c r="L100" s="5"/>
      <c r="M100" s="5"/>
      <c r="N100" s="5"/>
      <c r="O100" s="5"/>
      <c r="P100" s="5"/>
      <c r="Q100" s="5"/>
      <c r="R100" s="5"/>
      <c r="S100" s="5"/>
      <c r="T100" s="5"/>
      <c r="U100" s="5"/>
      <c r="V100" s="5"/>
      <c r="W100" s="5"/>
      <c r="X100" s="5"/>
      <c r="Y100" s="5"/>
      <c r="Z100" s="5"/>
      <c r="AA100" s="5"/>
      <c r="AB100" s="5"/>
      <c r="AC100" s="5"/>
      <c r="AD100" s="5"/>
      <c r="AE100" s="5"/>
      <c r="AF100" s="5"/>
      <c r="AG100" s="5"/>
      <c r="AH100" s="486"/>
    </row>
    <row r="101" spans="1:34" x14ac:dyDescent="0.25">
      <c r="A101" s="486"/>
      <c r="B101" s="486"/>
      <c r="C101" s="5"/>
      <c r="D101" s="5"/>
      <c r="E101" s="5"/>
      <c r="F101" s="486"/>
      <c r="G101" s="5"/>
      <c r="H101" s="5"/>
      <c r="I101" s="5"/>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486"/>
    </row>
    <row r="102" spans="1:34" x14ac:dyDescent="0.25">
      <c r="A102" s="5"/>
      <c r="B102" s="486"/>
      <c r="C102" s="5"/>
      <c r="D102" s="5"/>
      <c r="E102" s="5"/>
      <c r="F102" s="5"/>
      <c r="G102" s="486"/>
      <c r="H102" s="486"/>
      <c r="I102" s="5"/>
      <c r="J102" s="5"/>
      <c r="K102" s="5"/>
      <c r="L102" s="5"/>
      <c r="M102" s="5"/>
      <c r="N102" s="5"/>
      <c r="O102" s="5"/>
      <c r="P102" s="5"/>
      <c r="Q102" s="5"/>
      <c r="R102" s="5"/>
      <c r="S102" s="5"/>
      <c r="T102" s="5"/>
      <c r="U102" s="5"/>
      <c r="V102" s="5"/>
      <c r="W102" s="5"/>
      <c r="X102" s="5"/>
      <c r="Y102" s="5"/>
      <c r="Z102" s="5"/>
      <c r="AA102" s="5"/>
      <c r="AB102" s="5"/>
      <c r="AC102" s="5"/>
      <c r="AD102" s="5"/>
      <c r="AE102" s="5"/>
      <c r="AF102" s="5"/>
      <c r="AG102" s="5"/>
      <c r="AH102" s="486"/>
    </row>
    <row r="103" spans="1:34" x14ac:dyDescent="0.25">
      <c r="A103" s="5"/>
      <c r="B103" s="486"/>
      <c r="C103" s="5"/>
      <c r="D103" s="5"/>
      <c r="E103" s="5"/>
      <c r="F103" s="5"/>
      <c r="G103" s="486"/>
      <c r="H103" s="486"/>
      <c r="I103" s="5"/>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486"/>
    </row>
    <row r="104" spans="1:34" x14ac:dyDescent="0.25">
      <c r="A104" s="486"/>
      <c r="B104" s="486"/>
      <c r="C104" s="5"/>
      <c r="D104" s="5"/>
      <c r="E104" s="5"/>
      <c r="F104" s="5"/>
      <c r="G104" s="5"/>
      <c r="H104" s="5"/>
      <c r="I104" s="486"/>
      <c r="J104" s="5"/>
      <c r="K104" s="5"/>
      <c r="L104" s="5"/>
      <c r="M104" s="5"/>
      <c r="N104" s="5"/>
      <c r="O104" s="5"/>
      <c r="P104" s="5"/>
      <c r="Q104" s="5"/>
      <c r="R104" s="5"/>
      <c r="S104" s="5"/>
      <c r="T104" s="5"/>
      <c r="U104" s="5"/>
      <c r="V104" s="5"/>
      <c r="W104" s="5"/>
      <c r="X104" s="5"/>
      <c r="Y104" s="5"/>
      <c r="Z104" s="5"/>
      <c r="AA104" s="5"/>
      <c r="AB104" s="5"/>
      <c r="AC104" s="5"/>
      <c r="AD104" s="5"/>
      <c r="AE104" s="5"/>
      <c r="AF104" s="5"/>
      <c r="AG104" s="5"/>
      <c r="AH104" s="486"/>
    </row>
    <row r="105" spans="1:34" x14ac:dyDescent="0.25">
      <c r="A105" s="486"/>
      <c r="B105" s="486"/>
      <c r="C105" s="5"/>
      <c r="D105" s="5"/>
      <c r="E105" s="5"/>
      <c r="F105" s="5"/>
      <c r="G105" s="5"/>
      <c r="H105" s="5"/>
      <c r="I105" s="5"/>
      <c r="J105" s="486"/>
      <c r="K105" s="5"/>
      <c r="L105" s="5"/>
      <c r="M105" s="5"/>
      <c r="N105" s="5"/>
      <c r="O105" s="5"/>
      <c r="P105" s="5"/>
      <c r="Q105" s="5"/>
      <c r="R105" s="5"/>
      <c r="S105" s="5"/>
      <c r="T105" s="5"/>
      <c r="U105" s="5"/>
      <c r="V105" s="5"/>
      <c r="W105" s="5"/>
      <c r="X105" s="5"/>
      <c r="Y105" s="5"/>
      <c r="Z105" s="5"/>
      <c r="AA105" s="5"/>
      <c r="AB105" s="5"/>
      <c r="AC105" s="5"/>
      <c r="AD105" s="5"/>
      <c r="AE105" s="5"/>
      <c r="AF105" s="5"/>
      <c r="AG105" s="5"/>
      <c r="AH105" s="486"/>
    </row>
    <row r="106" spans="1:34" x14ac:dyDescent="0.25">
      <c r="A106" s="486"/>
      <c r="B106" s="486"/>
      <c r="C106" s="5"/>
      <c r="D106" s="5"/>
      <c r="E106" s="5"/>
      <c r="F106" s="5"/>
      <c r="G106" s="5"/>
      <c r="H106" s="5"/>
      <c r="I106" s="5"/>
      <c r="J106" s="5"/>
      <c r="K106" s="486"/>
      <c r="L106" s="5"/>
      <c r="M106" s="5"/>
      <c r="N106" s="5"/>
      <c r="O106" s="5"/>
      <c r="P106" s="5"/>
      <c r="Q106" s="5"/>
      <c r="R106" s="5"/>
      <c r="S106" s="5"/>
      <c r="T106" s="5"/>
      <c r="U106" s="5"/>
      <c r="V106" s="5"/>
      <c r="W106" s="5"/>
      <c r="X106" s="5"/>
      <c r="Y106" s="5"/>
      <c r="Z106" s="5"/>
      <c r="AA106" s="5"/>
      <c r="AB106" s="5"/>
      <c r="AC106" s="5"/>
      <c r="AD106" s="5"/>
      <c r="AE106" s="5"/>
      <c r="AF106" s="5"/>
      <c r="AG106" s="5"/>
      <c r="AH106" s="486"/>
    </row>
    <row r="107" spans="1:34" x14ac:dyDescent="0.25">
      <c r="A107" s="486"/>
      <c r="B107" s="486"/>
      <c r="C107" s="5"/>
      <c r="D107" s="5"/>
      <c r="E107" s="5"/>
      <c r="F107" s="5"/>
      <c r="G107" s="5"/>
      <c r="H107" s="5"/>
      <c r="I107" s="5"/>
      <c r="J107" s="5"/>
      <c r="K107" s="5"/>
      <c r="L107" s="486"/>
      <c r="M107" s="5"/>
      <c r="N107" s="5"/>
      <c r="O107" s="5"/>
      <c r="P107" s="5"/>
      <c r="Q107" s="5"/>
      <c r="R107" s="5"/>
      <c r="S107" s="5"/>
      <c r="T107" s="5"/>
      <c r="U107" s="5"/>
      <c r="V107" s="5"/>
      <c r="W107" s="5"/>
      <c r="X107" s="5"/>
      <c r="Y107" s="5"/>
      <c r="Z107" s="5"/>
      <c r="AA107" s="5"/>
      <c r="AB107" s="5"/>
      <c r="AC107" s="5"/>
      <c r="AD107" s="5"/>
      <c r="AE107" s="5"/>
      <c r="AF107" s="5"/>
      <c r="AG107" s="5"/>
      <c r="AH107" s="486"/>
    </row>
    <row r="108" spans="1:34" x14ac:dyDescent="0.25">
      <c r="A108" s="486"/>
      <c r="B108" s="486"/>
      <c r="C108" s="5"/>
      <c r="D108" s="5"/>
      <c r="E108" s="5"/>
      <c r="F108" s="5"/>
      <c r="G108" s="5"/>
      <c r="H108" s="5"/>
      <c r="I108" s="5"/>
      <c r="J108" s="5"/>
      <c r="K108" s="5"/>
      <c r="L108" s="5"/>
      <c r="M108" s="486"/>
      <c r="N108" s="5"/>
      <c r="O108" s="5"/>
      <c r="P108" s="5"/>
      <c r="Q108" s="5"/>
      <c r="R108" s="5"/>
      <c r="S108" s="5"/>
      <c r="T108" s="5"/>
      <c r="U108" s="5"/>
      <c r="V108" s="5"/>
      <c r="W108" s="5"/>
      <c r="X108" s="5"/>
      <c r="Y108" s="5"/>
      <c r="Z108" s="5"/>
      <c r="AA108" s="5"/>
      <c r="AB108" s="5"/>
      <c r="AC108" s="5"/>
      <c r="AD108" s="5"/>
      <c r="AE108" s="5"/>
      <c r="AF108" s="5"/>
      <c r="AG108" s="5"/>
      <c r="AH108" s="486"/>
    </row>
    <row r="109" spans="1:34" x14ac:dyDescent="0.25">
      <c r="A109" s="486"/>
      <c r="B109" s="486"/>
      <c r="C109" s="5"/>
      <c r="D109" s="5"/>
      <c r="E109" s="5"/>
      <c r="F109" s="5"/>
      <c r="G109" s="5"/>
      <c r="H109" s="5"/>
      <c r="I109" s="5"/>
      <c r="J109" s="5"/>
      <c r="K109" s="5"/>
      <c r="L109" s="5"/>
      <c r="M109" s="5"/>
      <c r="N109" s="486"/>
      <c r="O109" s="5"/>
      <c r="P109" s="5"/>
      <c r="Q109" s="5"/>
      <c r="R109" s="5"/>
      <c r="S109" s="5"/>
      <c r="T109" s="5"/>
      <c r="U109" s="5"/>
      <c r="V109" s="5"/>
      <c r="W109" s="5"/>
      <c r="X109" s="5"/>
      <c r="Y109" s="5"/>
      <c r="Z109" s="5"/>
      <c r="AA109" s="5"/>
      <c r="AB109" s="5"/>
      <c r="AC109" s="5"/>
      <c r="AD109" s="5"/>
      <c r="AE109" s="5"/>
      <c r="AF109" s="5"/>
      <c r="AG109" s="5"/>
      <c r="AH109" s="486"/>
    </row>
    <row r="110" spans="1:34" x14ac:dyDescent="0.25">
      <c r="A110" s="486"/>
      <c r="B110" s="486"/>
      <c r="C110" s="5"/>
      <c r="D110" s="5"/>
      <c r="E110" s="5"/>
      <c r="F110" s="5"/>
      <c r="G110" s="5"/>
      <c r="H110" s="5"/>
      <c r="I110" s="5"/>
      <c r="J110" s="5"/>
      <c r="K110" s="5"/>
      <c r="L110" s="5"/>
      <c r="M110" s="5"/>
      <c r="N110" s="5"/>
      <c r="O110" s="486"/>
      <c r="P110" s="5"/>
      <c r="Q110" s="5"/>
      <c r="R110" s="5"/>
      <c r="S110" s="5"/>
      <c r="T110" s="5"/>
      <c r="U110" s="5"/>
      <c r="V110" s="5"/>
      <c r="W110" s="5"/>
      <c r="X110" s="5"/>
      <c r="Y110" s="5"/>
      <c r="Z110" s="5"/>
      <c r="AA110" s="5"/>
      <c r="AB110" s="5"/>
      <c r="AC110" s="5"/>
      <c r="AD110" s="5"/>
      <c r="AE110" s="5"/>
      <c r="AF110" s="5"/>
      <c r="AG110" s="5"/>
      <c r="AH110" s="486"/>
    </row>
    <row r="111" spans="1:34" x14ac:dyDescent="0.25">
      <c r="A111" s="486"/>
      <c r="B111" s="486"/>
      <c r="C111" s="5"/>
      <c r="D111" s="5"/>
      <c r="E111" s="5"/>
      <c r="F111" s="5"/>
      <c r="G111" s="5"/>
      <c r="H111" s="5"/>
      <c r="I111" s="5"/>
      <c r="J111" s="5"/>
      <c r="K111" s="5"/>
      <c r="L111" s="5"/>
      <c r="M111" s="5"/>
      <c r="N111" s="5"/>
      <c r="O111" s="5"/>
      <c r="P111" s="486"/>
      <c r="Q111" s="5"/>
      <c r="R111" s="5"/>
      <c r="S111" s="5"/>
      <c r="T111" s="5"/>
      <c r="U111" s="5"/>
      <c r="V111" s="5"/>
      <c r="W111" s="5"/>
      <c r="X111" s="5"/>
      <c r="Y111" s="5"/>
      <c r="Z111" s="5"/>
      <c r="AA111" s="5"/>
      <c r="AB111" s="5"/>
      <c r="AC111" s="5"/>
      <c r="AD111" s="5"/>
      <c r="AE111" s="5"/>
      <c r="AF111" s="5"/>
      <c r="AG111" s="5"/>
      <c r="AH111" s="486"/>
    </row>
    <row r="112" spans="1:34" x14ac:dyDescent="0.25">
      <c r="A112" s="486"/>
      <c r="B112" s="486"/>
      <c r="C112" s="5"/>
      <c r="D112" s="5"/>
      <c r="E112" s="5"/>
      <c r="F112" s="5"/>
      <c r="G112" s="5"/>
      <c r="H112" s="5"/>
      <c r="I112" s="5"/>
      <c r="J112" s="5"/>
      <c r="K112" s="5"/>
      <c r="L112" s="5"/>
      <c r="M112" s="5"/>
      <c r="N112" s="5"/>
      <c r="O112" s="5"/>
      <c r="P112" s="5"/>
      <c r="Q112" s="486"/>
      <c r="R112" s="5"/>
      <c r="S112" s="5"/>
      <c r="T112" s="5"/>
      <c r="U112" s="5"/>
      <c r="V112" s="5"/>
      <c r="W112" s="5"/>
      <c r="X112" s="5"/>
      <c r="Y112" s="5"/>
      <c r="Z112" s="5"/>
      <c r="AA112" s="5"/>
      <c r="AB112" s="5"/>
      <c r="AC112" s="5"/>
      <c r="AD112" s="5"/>
      <c r="AE112" s="5"/>
      <c r="AF112" s="5"/>
      <c r="AG112" s="5"/>
      <c r="AH112" s="486"/>
    </row>
    <row r="113" spans="1:34" x14ac:dyDescent="0.25">
      <c r="A113" s="486"/>
      <c r="B113" s="486"/>
      <c r="C113" s="5"/>
      <c r="D113" s="5"/>
      <c r="E113" s="5"/>
      <c r="F113" s="5"/>
      <c r="G113" s="5"/>
      <c r="H113" s="5"/>
      <c r="I113" s="5"/>
      <c r="J113" s="5"/>
      <c r="K113" s="5"/>
      <c r="L113" s="5"/>
      <c r="M113" s="5"/>
      <c r="N113" s="5"/>
      <c r="O113" s="5"/>
      <c r="P113" s="5"/>
      <c r="Q113" s="5"/>
      <c r="R113" s="486"/>
      <c r="S113" s="5"/>
      <c r="T113" s="5"/>
      <c r="U113" s="5"/>
      <c r="V113" s="5"/>
      <c r="W113" s="5"/>
      <c r="X113" s="5"/>
      <c r="Y113" s="5"/>
      <c r="Z113" s="5"/>
      <c r="AA113" s="5"/>
      <c r="AB113" s="5"/>
      <c r="AC113" s="5"/>
      <c r="AD113" s="5"/>
      <c r="AE113" s="5"/>
      <c r="AF113" s="5"/>
      <c r="AG113" s="5"/>
      <c r="AH113" s="486"/>
    </row>
    <row r="114" spans="1:34" x14ac:dyDescent="0.25">
      <c r="A114" s="486"/>
      <c r="B114" s="486"/>
      <c r="C114" s="5"/>
      <c r="D114" s="5"/>
      <c r="E114" s="5"/>
      <c r="F114" s="5"/>
      <c r="G114" s="5"/>
      <c r="H114" s="5"/>
      <c r="I114" s="5"/>
      <c r="J114" s="5"/>
      <c r="K114" s="5"/>
      <c r="L114" s="5"/>
      <c r="M114" s="5"/>
      <c r="N114" s="5"/>
      <c r="O114" s="5"/>
      <c r="P114" s="5"/>
      <c r="Q114" s="5"/>
      <c r="R114" s="5"/>
      <c r="S114" s="486"/>
      <c r="T114" s="5"/>
      <c r="U114" s="5"/>
      <c r="V114" s="5"/>
      <c r="W114" s="5"/>
      <c r="X114" s="5"/>
      <c r="Y114" s="5"/>
      <c r="Z114" s="5"/>
      <c r="AA114" s="5"/>
      <c r="AB114" s="5"/>
      <c r="AC114" s="5"/>
      <c r="AD114" s="5"/>
      <c r="AE114" s="5"/>
      <c r="AF114" s="5"/>
      <c r="AG114" s="5"/>
      <c r="AH114" s="486"/>
    </row>
    <row r="115" spans="1:34" x14ac:dyDescent="0.25">
      <c r="A115" s="486"/>
      <c r="B115" s="486"/>
      <c r="C115" s="5"/>
      <c r="D115" s="5"/>
      <c r="E115" s="5"/>
      <c r="F115" s="5"/>
      <c r="G115" s="5"/>
      <c r="H115" s="5"/>
      <c r="I115" s="5"/>
      <c r="J115" s="5"/>
      <c r="K115" s="5"/>
      <c r="L115" s="5"/>
      <c r="M115" s="5"/>
      <c r="N115" s="5"/>
      <c r="O115" s="5"/>
      <c r="P115" s="5"/>
      <c r="Q115" s="5"/>
      <c r="R115" s="5"/>
      <c r="S115" s="5"/>
      <c r="T115" s="486"/>
      <c r="U115" s="5"/>
      <c r="V115" s="5"/>
      <c r="W115" s="5"/>
      <c r="X115" s="5"/>
      <c r="Y115" s="5"/>
      <c r="Z115" s="5"/>
      <c r="AA115" s="5"/>
      <c r="AB115" s="5"/>
      <c r="AC115" s="5"/>
      <c r="AD115" s="5"/>
      <c r="AE115" s="5"/>
      <c r="AF115" s="5"/>
      <c r="AG115" s="5"/>
      <c r="AH115" s="486"/>
    </row>
    <row r="116" spans="1:34" x14ac:dyDescent="0.25">
      <c r="A116" s="486"/>
      <c r="B116" s="486"/>
      <c r="C116" s="5"/>
      <c r="D116" s="5"/>
      <c r="E116" s="5"/>
      <c r="F116" s="5"/>
      <c r="G116" s="5"/>
      <c r="H116" s="5"/>
      <c r="I116" s="5"/>
      <c r="J116" s="5"/>
      <c r="K116" s="5"/>
      <c r="L116" s="5"/>
      <c r="M116" s="5"/>
      <c r="N116" s="5"/>
      <c r="O116" s="5"/>
      <c r="P116" s="5"/>
      <c r="Q116" s="5"/>
      <c r="R116" s="5"/>
      <c r="S116" s="5"/>
      <c r="T116" s="5"/>
      <c r="U116" s="486"/>
      <c r="V116" s="5"/>
      <c r="W116" s="5"/>
      <c r="X116" s="5"/>
      <c r="Y116" s="5"/>
      <c r="Z116" s="5"/>
      <c r="AA116" s="5"/>
      <c r="AB116" s="5"/>
      <c r="AC116" s="5"/>
      <c r="AD116" s="5"/>
      <c r="AE116" s="5"/>
      <c r="AF116" s="5"/>
      <c r="AG116" s="5"/>
      <c r="AH116" s="486"/>
    </row>
    <row r="117" spans="1:34" x14ac:dyDescent="0.25">
      <c r="A117" s="486"/>
      <c r="B117" s="486"/>
      <c r="C117" s="5"/>
      <c r="D117" s="5"/>
      <c r="E117" s="5"/>
      <c r="F117" s="5"/>
      <c r="G117" s="5"/>
      <c r="H117" s="5"/>
      <c r="I117" s="5"/>
      <c r="J117" s="5"/>
      <c r="K117" s="5"/>
      <c r="L117" s="5"/>
      <c r="M117" s="5"/>
      <c r="N117" s="5"/>
      <c r="O117" s="5"/>
      <c r="P117" s="5"/>
      <c r="Q117" s="5"/>
      <c r="R117" s="5"/>
      <c r="S117" s="5"/>
      <c r="T117" s="5"/>
      <c r="U117" s="5"/>
      <c r="V117" s="486"/>
      <c r="W117" s="5"/>
      <c r="X117" s="5"/>
      <c r="Y117" s="5"/>
      <c r="Z117" s="5"/>
      <c r="AA117" s="5"/>
      <c r="AB117" s="5"/>
      <c r="AC117" s="5"/>
      <c r="AD117" s="5"/>
      <c r="AE117" s="5"/>
      <c r="AF117" s="5"/>
      <c r="AG117" s="5"/>
      <c r="AH117" s="486"/>
    </row>
    <row r="118" spans="1:34" x14ac:dyDescent="0.25">
      <c r="A118" s="486"/>
      <c r="B118" s="486"/>
      <c r="C118" s="5"/>
      <c r="D118" s="5"/>
      <c r="E118" s="5"/>
      <c r="F118" s="5"/>
      <c r="G118" s="5"/>
      <c r="H118" s="5"/>
      <c r="I118" s="5"/>
      <c r="J118" s="5"/>
      <c r="K118" s="5"/>
      <c r="L118" s="5"/>
      <c r="M118" s="5"/>
      <c r="N118" s="5"/>
      <c r="O118" s="5"/>
      <c r="P118" s="5"/>
      <c r="Q118" s="5"/>
      <c r="R118" s="5"/>
      <c r="S118" s="5"/>
      <c r="T118" s="5"/>
      <c r="U118" s="5"/>
      <c r="V118" s="5"/>
      <c r="W118" s="486"/>
      <c r="X118" s="5"/>
      <c r="Y118" s="5"/>
      <c r="Z118" s="5"/>
      <c r="AA118" s="5"/>
      <c r="AB118" s="5"/>
      <c r="AC118" s="5"/>
      <c r="AD118" s="5"/>
      <c r="AE118" s="5"/>
      <c r="AF118" s="5"/>
      <c r="AG118" s="5"/>
      <c r="AH118" s="486"/>
    </row>
    <row r="119" spans="1:34" x14ac:dyDescent="0.25">
      <c r="A119" s="486"/>
      <c r="B119" s="486"/>
      <c r="C119" s="5"/>
      <c r="D119" s="5"/>
      <c r="E119" s="5"/>
      <c r="F119" s="5"/>
      <c r="G119" s="5"/>
      <c r="H119" s="5"/>
      <c r="I119" s="5"/>
      <c r="J119" s="5"/>
      <c r="K119" s="5"/>
      <c r="L119" s="5"/>
      <c r="M119" s="5"/>
      <c r="N119" s="5"/>
      <c r="O119" s="5"/>
      <c r="P119" s="5"/>
      <c r="Q119" s="5"/>
      <c r="R119" s="5"/>
      <c r="S119" s="5"/>
      <c r="T119" s="5"/>
      <c r="U119" s="5"/>
      <c r="V119" s="5"/>
      <c r="W119" s="5"/>
      <c r="X119" s="486"/>
      <c r="Y119" s="5"/>
      <c r="Z119" s="5"/>
      <c r="AA119" s="5"/>
      <c r="AB119" s="5"/>
      <c r="AC119" s="5"/>
      <c r="AD119" s="5"/>
      <c r="AE119" s="5"/>
      <c r="AF119" s="5"/>
      <c r="AG119" s="5"/>
      <c r="AH119" s="486"/>
    </row>
    <row r="120" spans="1:34" x14ac:dyDescent="0.25">
      <c r="A120" s="486"/>
      <c r="B120" s="486"/>
      <c r="C120" s="5"/>
      <c r="D120" s="5"/>
      <c r="E120" s="5"/>
      <c r="F120" s="5"/>
      <c r="G120" s="5"/>
      <c r="H120" s="5"/>
      <c r="I120" s="5"/>
      <c r="J120" s="5"/>
      <c r="K120" s="5"/>
      <c r="L120" s="5"/>
      <c r="M120" s="5"/>
      <c r="N120" s="5"/>
      <c r="O120" s="5"/>
      <c r="P120" s="5"/>
      <c r="Q120" s="5"/>
      <c r="R120" s="5"/>
      <c r="S120" s="5"/>
      <c r="T120" s="5"/>
      <c r="U120" s="5"/>
      <c r="V120" s="5"/>
      <c r="W120" s="5"/>
      <c r="X120" s="5"/>
      <c r="Y120" s="486"/>
      <c r="Z120" s="5"/>
      <c r="AA120" s="5"/>
      <c r="AB120" s="5"/>
      <c r="AC120" s="5"/>
      <c r="AD120" s="5"/>
      <c r="AE120" s="5"/>
      <c r="AF120" s="5"/>
      <c r="AG120" s="5"/>
      <c r="AH120" s="486"/>
    </row>
    <row r="121" spans="1:34" x14ac:dyDescent="0.25">
      <c r="A121" s="486"/>
      <c r="B121" s="486"/>
      <c r="C121" s="5"/>
      <c r="D121" s="5"/>
      <c r="E121" s="5"/>
      <c r="F121" s="5"/>
      <c r="G121" s="5"/>
      <c r="H121" s="5"/>
      <c r="I121" s="5"/>
      <c r="J121" s="5"/>
      <c r="K121" s="5"/>
      <c r="L121" s="5"/>
      <c r="M121" s="5"/>
      <c r="N121" s="5"/>
      <c r="O121" s="5"/>
      <c r="P121" s="5"/>
      <c r="Q121" s="5"/>
      <c r="R121" s="5"/>
      <c r="S121" s="5"/>
      <c r="T121" s="5"/>
      <c r="U121" s="5"/>
      <c r="V121" s="5"/>
      <c r="W121" s="5"/>
      <c r="X121" s="5"/>
      <c r="Y121" s="5"/>
      <c r="Z121" s="486"/>
      <c r="AA121" s="5"/>
      <c r="AB121" s="5"/>
      <c r="AC121" s="5"/>
      <c r="AD121" s="5"/>
      <c r="AE121" s="5"/>
      <c r="AF121" s="5"/>
      <c r="AG121" s="5"/>
      <c r="AH121" s="486"/>
    </row>
    <row r="122" spans="1:34" x14ac:dyDescent="0.25">
      <c r="A122" s="486"/>
      <c r="B122" s="486"/>
      <c r="C122" s="5"/>
      <c r="D122" s="5"/>
      <c r="E122" s="5"/>
      <c r="F122" s="5"/>
      <c r="G122" s="5"/>
      <c r="H122" s="5"/>
      <c r="I122" s="5"/>
      <c r="J122" s="5"/>
      <c r="K122" s="5"/>
      <c r="L122" s="5"/>
      <c r="M122" s="5"/>
      <c r="N122" s="5"/>
      <c r="O122" s="5"/>
      <c r="P122" s="5"/>
      <c r="Q122" s="5"/>
      <c r="R122" s="5"/>
      <c r="S122" s="5"/>
      <c r="T122" s="5"/>
      <c r="U122" s="5"/>
      <c r="V122" s="5"/>
      <c r="W122" s="5"/>
      <c r="X122" s="5"/>
      <c r="Y122" s="5"/>
      <c r="Z122" s="5"/>
      <c r="AA122" s="486"/>
      <c r="AB122" s="5"/>
      <c r="AC122" s="5"/>
      <c r="AD122" s="5"/>
      <c r="AE122" s="5"/>
      <c r="AF122" s="5"/>
      <c r="AG122" s="5"/>
      <c r="AH122" s="486"/>
    </row>
    <row r="123" spans="1:34" x14ac:dyDescent="0.25">
      <c r="A123" s="486"/>
      <c r="B123" s="486"/>
      <c r="C123" s="5"/>
      <c r="D123" s="5"/>
      <c r="E123" s="5"/>
      <c r="F123" s="5"/>
      <c r="G123" s="5"/>
      <c r="H123" s="5"/>
      <c r="I123" s="5"/>
      <c r="J123" s="5"/>
      <c r="K123" s="5"/>
      <c r="L123" s="5"/>
      <c r="M123" s="5"/>
      <c r="N123" s="5"/>
      <c r="O123" s="5"/>
      <c r="P123" s="5"/>
      <c r="Q123" s="5"/>
      <c r="R123" s="5"/>
      <c r="S123" s="5"/>
      <c r="T123" s="5"/>
      <c r="U123" s="5"/>
      <c r="V123" s="5"/>
      <c r="W123" s="5"/>
      <c r="X123" s="5"/>
      <c r="Y123" s="5"/>
      <c r="Z123" s="5"/>
      <c r="AA123" s="5"/>
      <c r="AB123" s="486"/>
      <c r="AC123" s="5"/>
      <c r="AD123" s="5"/>
      <c r="AE123" s="5"/>
      <c r="AF123" s="5"/>
      <c r="AG123" s="5"/>
      <c r="AH123" s="486"/>
    </row>
    <row r="124" spans="1:34" x14ac:dyDescent="0.25">
      <c r="A124" s="486"/>
      <c r="B124" s="486"/>
      <c r="C124" s="5"/>
      <c r="D124" s="5"/>
      <c r="E124" s="5"/>
      <c r="F124" s="5"/>
      <c r="G124" s="5"/>
      <c r="H124" s="5"/>
      <c r="I124" s="5"/>
      <c r="J124" s="5"/>
      <c r="K124" s="5"/>
      <c r="L124" s="5"/>
      <c r="M124" s="5"/>
      <c r="N124" s="5"/>
      <c r="O124" s="5"/>
      <c r="P124" s="5"/>
      <c r="Q124" s="5"/>
      <c r="R124" s="5"/>
      <c r="S124" s="5"/>
      <c r="T124" s="5"/>
      <c r="U124" s="5"/>
      <c r="V124" s="5"/>
      <c r="W124" s="5"/>
      <c r="X124" s="5"/>
      <c r="Y124" s="5"/>
      <c r="Z124" s="5"/>
      <c r="AA124" s="5"/>
      <c r="AB124" s="5"/>
      <c r="AC124" s="486"/>
      <c r="AD124" s="5"/>
      <c r="AE124" s="5"/>
      <c r="AF124" s="5"/>
      <c r="AG124" s="5"/>
      <c r="AH124" s="486"/>
    </row>
    <row r="125" spans="1:34" x14ac:dyDescent="0.25">
      <c r="A125" s="5"/>
      <c r="B125" s="486"/>
      <c r="C125" s="5"/>
      <c r="D125" s="5"/>
      <c r="E125" s="5"/>
      <c r="F125" s="5"/>
      <c r="G125" s="5"/>
      <c r="H125" s="5"/>
      <c r="I125" s="5"/>
      <c r="J125" s="5"/>
      <c r="K125" s="5"/>
      <c r="L125" s="5"/>
      <c r="M125" s="5"/>
      <c r="N125" s="5"/>
      <c r="O125" s="5"/>
      <c r="P125" s="5"/>
      <c r="Q125" s="5"/>
      <c r="R125" s="5"/>
      <c r="S125" s="5"/>
      <c r="T125" s="5"/>
      <c r="U125" s="5"/>
      <c r="V125" s="5"/>
      <c r="W125" s="5"/>
      <c r="X125" s="5"/>
      <c r="Y125" s="5"/>
      <c r="Z125" s="5"/>
      <c r="AA125" s="5"/>
      <c r="AB125" s="5"/>
      <c r="AC125" s="5"/>
      <c r="AD125" s="486"/>
      <c r="AE125" s="5"/>
      <c r="AF125" s="5"/>
      <c r="AG125" s="5"/>
      <c r="AH125" s="486"/>
    </row>
    <row r="126" spans="1:34" x14ac:dyDescent="0.25">
      <c r="A126" s="486"/>
      <c r="B126" s="486"/>
      <c r="C126" s="5"/>
      <c r="D126" s="5"/>
      <c r="E126" s="5"/>
      <c r="F126" s="5"/>
      <c r="G126" s="5"/>
      <c r="H126" s="5"/>
      <c r="I126" s="5"/>
      <c r="J126" s="5"/>
      <c r="K126" s="5"/>
      <c r="L126" s="5"/>
      <c r="M126" s="5"/>
      <c r="N126" s="5"/>
      <c r="O126" s="5"/>
      <c r="P126" s="5"/>
      <c r="Q126" s="5"/>
      <c r="R126" s="5"/>
      <c r="S126" s="5"/>
      <c r="T126" s="5"/>
      <c r="U126" s="5"/>
      <c r="V126" s="5"/>
      <c r="W126" s="5"/>
      <c r="X126" s="5"/>
      <c r="Y126" s="5"/>
      <c r="Z126" s="5"/>
      <c r="AA126" s="5"/>
      <c r="AB126" s="5"/>
      <c r="AC126" s="5"/>
      <c r="AD126" s="5"/>
      <c r="AE126" s="486"/>
      <c r="AF126" s="5"/>
      <c r="AG126" s="5"/>
      <c r="AH126" s="486"/>
    </row>
    <row r="127" spans="1:34" x14ac:dyDescent="0.25">
      <c r="A127" s="486"/>
      <c r="B127" s="486"/>
      <c r="C127" s="5"/>
      <c r="D127" s="5"/>
      <c r="E127" s="5"/>
      <c r="F127" s="5"/>
      <c r="G127" s="5"/>
      <c r="H127" s="5"/>
      <c r="I127" s="5"/>
      <c r="J127" s="5"/>
      <c r="K127" s="5"/>
      <c r="L127" s="5"/>
      <c r="M127" s="5"/>
      <c r="N127" s="5"/>
      <c r="O127" s="5"/>
      <c r="P127" s="5"/>
      <c r="Q127" s="5"/>
      <c r="R127" s="5"/>
      <c r="S127" s="5"/>
      <c r="T127" s="5"/>
      <c r="U127" s="5"/>
      <c r="V127" s="5"/>
      <c r="W127" s="5"/>
      <c r="X127" s="5"/>
      <c r="Y127" s="5"/>
      <c r="Z127" s="5"/>
      <c r="AA127" s="5"/>
      <c r="AB127" s="5"/>
      <c r="AC127" s="5"/>
      <c r="AD127" s="5"/>
      <c r="AE127" s="5"/>
      <c r="AF127" s="486"/>
      <c r="AG127" s="5"/>
      <c r="AH127" s="486"/>
    </row>
    <row r="128" spans="1:34" x14ac:dyDescent="0.25">
      <c r="A128" s="486"/>
      <c r="B128" s="486"/>
      <c r="C128" s="5"/>
      <c r="D128" s="5"/>
      <c r="E128" s="5"/>
      <c r="F128" s="5"/>
      <c r="G128" s="5"/>
      <c r="H128" s="5"/>
      <c r="I128" s="5"/>
      <c r="J128" s="5"/>
      <c r="K128" s="5"/>
      <c r="L128" s="5"/>
      <c r="M128" s="5"/>
      <c r="N128" s="5"/>
      <c r="O128" s="5"/>
      <c r="P128" s="5"/>
      <c r="Q128" s="5"/>
      <c r="R128" s="5"/>
      <c r="S128" s="5"/>
      <c r="T128" s="5"/>
      <c r="U128" s="5"/>
      <c r="V128" s="5"/>
      <c r="W128" s="5"/>
      <c r="X128" s="5"/>
      <c r="Y128" s="5"/>
      <c r="Z128" s="5"/>
      <c r="AA128" s="5"/>
      <c r="AB128" s="5"/>
      <c r="AC128" s="5"/>
      <c r="AD128" s="5"/>
      <c r="AE128" s="5"/>
      <c r="AF128" s="5"/>
      <c r="AG128" s="486"/>
      <c r="AH128" s="486"/>
    </row>
    <row r="129" spans="1:34" x14ac:dyDescent="0.25">
      <c r="A129" s="486"/>
      <c r="B129" s="486"/>
      <c r="C129" s="486"/>
      <c r="D129" s="486"/>
      <c r="E129" s="486"/>
      <c r="F129" s="486"/>
      <c r="G129" s="486"/>
      <c r="H129" s="486"/>
      <c r="I129" s="486"/>
      <c r="J129" s="486"/>
      <c r="K129" s="486"/>
      <c r="L129" s="486"/>
      <c r="M129" s="486"/>
      <c r="N129" s="486"/>
      <c r="O129" s="486"/>
      <c r="P129" s="486"/>
      <c r="Q129" s="486"/>
      <c r="R129" s="486"/>
      <c r="S129" s="486"/>
      <c r="T129" s="486"/>
      <c r="U129" s="486"/>
      <c r="V129" s="486"/>
      <c r="W129" s="486"/>
      <c r="X129" s="486"/>
      <c r="Y129" s="486"/>
      <c r="Z129" s="486"/>
      <c r="AA129" s="486"/>
      <c r="AB129" s="486"/>
      <c r="AC129" s="486"/>
      <c r="AD129" s="486"/>
      <c r="AE129" s="486"/>
      <c r="AF129" s="486"/>
      <c r="AG129" s="486"/>
      <c r="AH129" s="486"/>
    </row>
    <row r="130" spans="1:34" x14ac:dyDescent="0.25">
      <c r="A130" s="55"/>
      <c r="B130" s="55"/>
      <c r="C130" s="55"/>
      <c r="D130" s="55"/>
      <c r="E130" s="55"/>
      <c r="F130" s="55"/>
      <c r="G130" s="55"/>
      <c r="H130" s="55"/>
      <c r="I130" s="55"/>
      <c r="J130" s="55"/>
      <c r="K130" s="55"/>
      <c r="L130" s="55"/>
      <c r="M130" s="55"/>
      <c r="N130" s="55"/>
      <c r="O130" s="55"/>
      <c r="P130" s="55"/>
      <c r="Q130" s="55"/>
      <c r="R130" s="55"/>
      <c r="S130" s="55"/>
      <c r="T130" s="55"/>
      <c r="U130" s="55"/>
      <c r="V130" s="55"/>
      <c r="W130" s="55"/>
      <c r="X130" s="55"/>
      <c r="Y130" s="55"/>
      <c r="Z130" s="55"/>
      <c r="AA130" s="55"/>
      <c r="AB130" s="55"/>
      <c r="AC130" s="55"/>
      <c r="AD130" s="55"/>
      <c r="AE130" s="55"/>
      <c r="AF130" s="55"/>
      <c r="AG130" s="55"/>
      <c r="AH130" s="55"/>
    </row>
    <row r="131" spans="1:34" x14ac:dyDescent="0.25">
      <c r="A131" s="55"/>
      <c r="B131" s="55"/>
      <c r="C131" s="55"/>
      <c r="D131" s="55"/>
      <c r="E131" s="55"/>
      <c r="F131" s="55"/>
      <c r="G131" s="55"/>
      <c r="H131" s="55"/>
      <c r="I131" s="55"/>
      <c r="J131" s="55"/>
      <c r="K131" s="55"/>
      <c r="L131" s="55"/>
      <c r="M131" s="55"/>
      <c r="N131" s="55"/>
      <c r="O131" s="55"/>
      <c r="P131" s="55"/>
      <c r="Q131" s="55"/>
      <c r="R131" s="55"/>
      <c r="S131" s="55"/>
      <c r="T131" s="55"/>
      <c r="U131" s="55"/>
      <c r="V131" s="55"/>
      <c r="W131" s="55"/>
      <c r="X131" s="55"/>
      <c r="Y131" s="55"/>
      <c r="Z131" s="55"/>
      <c r="AA131" s="55"/>
      <c r="AB131" s="55"/>
      <c r="AC131" s="55"/>
      <c r="AD131" s="55"/>
      <c r="AE131" s="55"/>
      <c r="AF131" s="55"/>
      <c r="AG131" s="55"/>
      <c r="AH131" s="55"/>
    </row>
    <row r="132" spans="1:34" x14ac:dyDescent="0.25">
      <c r="A132" s="55"/>
      <c r="B132" s="55"/>
      <c r="C132" s="55"/>
      <c r="D132" s="55"/>
      <c r="E132" s="55"/>
      <c r="F132" s="55"/>
      <c r="G132" s="55"/>
      <c r="H132" s="55"/>
      <c r="I132" s="55"/>
      <c r="J132" s="55"/>
      <c r="K132" s="55"/>
      <c r="L132" s="55"/>
      <c r="M132" s="55"/>
      <c r="N132" s="55"/>
      <c r="O132" s="55"/>
      <c r="P132" s="55"/>
      <c r="Q132" s="55"/>
      <c r="R132" s="55"/>
      <c r="S132" s="55"/>
      <c r="T132" s="55"/>
      <c r="U132" s="55"/>
      <c r="V132" s="55"/>
      <c r="W132" s="55"/>
      <c r="X132" s="55"/>
      <c r="Y132" s="55"/>
      <c r="Z132" s="55"/>
      <c r="AA132" s="55"/>
      <c r="AB132" s="55"/>
      <c r="AC132" s="55"/>
      <c r="AD132" s="55"/>
      <c r="AE132" s="55"/>
      <c r="AF132" s="55"/>
      <c r="AG132" s="55"/>
      <c r="AH132" s="55"/>
    </row>
    <row r="133" spans="1:34" x14ac:dyDescent="0.25">
      <c r="A133" s="55"/>
      <c r="B133" s="55"/>
      <c r="C133" s="55"/>
      <c r="D133" s="55"/>
      <c r="E133" s="55"/>
      <c r="F133" s="55"/>
      <c r="G133" s="55"/>
      <c r="H133" s="55"/>
      <c r="I133" s="55"/>
      <c r="J133" s="55"/>
      <c r="K133" s="55"/>
      <c r="L133" s="55"/>
      <c r="M133" s="55"/>
      <c r="N133" s="55"/>
      <c r="O133" s="55"/>
      <c r="P133" s="55"/>
      <c r="Q133" s="55"/>
      <c r="R133" s="55"/>
      <c r="S133" s="55"/>
      <c r="T133" s="55"/>
      <c r="U133" s="55"/>
      <c r="V133" s="55"/>
      <c r="W133" s="55"/>
      <c r="X133" s="55"/>
      <c r="Y133" s="55"/>
      <c r="Z133" s="55"/>
      <c r="AA133" s="55"/>
      <c r="AB133" s="55"/>
      <c r="AC133" s="55"/>
      <c r="AD133" s="55"/>
      <c r="AE133" s="55"/>
      <c r="AF133" s="55"/>
      <c r="AG133" s="55"/>
      <c r="AH133" s="55"/>
    </row>
    <row r="134" spans="1:34" x14ac:dyDescent="0.25">
      <c r="A134" s="55"/>
      <c r="B134" s="55"/>
      <c r="C134" s="55"/>
      <c r="D134" s="55"/>
      <c r="E134" s="55"/>
      <c r="F134" s="55"/>
      <c r="G134" s="55"/>
      <c r="H134" s="55"/>
      <c r="I134" s="55"/>
      <c r="J134" s="55"/>
      <c r="K134" s="55"/>
      <c r="L134" s="55"/>
      <c r="M134" s="55"/>
      <c r="N134" s="55"/>
      <c r="O134" s="55"/>
      <c r="P134" s="55"/>
      <c r="Q134" s="55"/>
      <c r="R134" s="55"/>
      <c r="S134" s="55"/>
      <c r="T134" s="55"/>
      <c r="U134" s="55"/>
      <c r="V134" s="55"/>
      <c r="W134" s="55"/>
      <c r="X134" s="55"/>
      <c r="Y134" s="55"/>
      <c r="Z134" s="55"/>
      <c r="AA134" s="55"/>
      <c r="AB134" s="55"/>
      <c r="AC134" s="55"/>
      <c r="AD134" s="55"/>
      <c r="AE134" s="55"/>
      <c r="AF134" s="55"/>
      <c r="AG134" s="55"/>
      <c r="AH134" s="55"/>
    </row>
    <row r="135" spans="1:34" x14ac:dyDescent="0.25">
      <c r="A135" s="55"/>
      <c r="B135" s="55"/>
      <c r="C135" s="55"/>
      <c r="D135" s="55"/>
      <c r="E135" s="55"/>
      <c r="F135" s="55"/>
      <c r="G135" s="55"/>
      <c r="H135" s="55"/>
      <c r="I135" s="55"/>
      <c r="J135" s="55"/>
      <c r="K135" s="55"/>
      <c r="L135" s="55"/>
      <c r="M135" s="55"/>
      <c r="N135" s="55"/>
      <c r="O135" s="55"/>
      <c r="P135" s="55"/>
      <c r="Q135" s="55"/>
      <c r="R135" s="55"/>
      <c r="S135" s="55"/>
      <c r="T135" s="55"/>
      <c r="U135" s="55"/>
      <c r="V135" s="55"/>
      <c r="W135" s="55"/>
      <c r="X135" s="55"/>
      <c r="Y135" s="55"/>
      <c r="Z135" s="55"/>
      <c r="AA135" s="55"/>
      <c r="AB135" s="55"/>
      <c r="AC135" s="55"/>
      <c r="AD135" s="55"/>
      <c r="AE135" s="55"/>
      <c r="AF135" s="55"/>
      <c r="AG135" s="55"/>
      <c r="AH135" s="55"/>
    </row>
  </sheetData>
  <mergeCells count="13">
    <mergeCell ref="A26:A29"/>
    <mergeCell ref="A2:A5"/>
    <mergeCell ref="A6:A10"/>
    <mergeCell ref="A11:A17"/>
    <mergeCell ref="A18:A21"/>
    <mergeCell ref="A22:A25"/>
    <mergeCell ref="I64:J64"/>
    <mergeCell ref="A30:A36"/>
    <mergeCell ref="A37:A41"/>
    <mergeCell ref="A64:B64"/>
    <mergeCell ref="C64:D64"/>
    <mergeCell ref="E64:F64"/>
    <mergeCell ref="G64:H64"/>
  </mergeCells>
  <phoneticPr fontId="0" type="noConversion"/>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workbookViewId="0">
      <selection sqref="A1:B1"/>
    </sheetView>
  </sheetViews>
  <sheetFormatPr baseColWidth="10" defaultRowHeight="15" x14ac:dyDescent="0.25"/>
  <cols>
    <col min="1" max="2" width="11" bestFit="1" customWidth="1"/>
    <col min="3" max="3" width="7.85546875" bestFit="1" customWidth="1"/>
    <col min="4" max="4" width="8.42578125" bestFit="1" customWidth="1"/>
    <col min="5" max="5" width="7.85546875" bestFit="1" customWidth="1"/>
    <col min="6" max="6" width="8.42578125" bestFit="1" customWidth="1"/>
    <col min="7" max="7" width="7.85546875" bestFit="1" customWidth="1"/>
    <col min="8" max="8" width="8.42578125" bestFit="1" customWidth="1"/>
    <col min="9" max="9" width="7.7109375" bestFit="1" customWidth="1"/>
    <col min="10" max="10" width="8.28515625" bestFit="1" customWidth="1"/>
  </cols>
  <sheetData>
    <row r="1" spans="1:10" ht="16.5" thickBot="1" x14ac:dyDescent="0.3">
      <c r="A1" s="523" t="s">
        <v>441</v>
      </c>
      <c r="B1" s="524"/>
      <c r="C1" s="525" t="s">
        <v>442</v>
      </c>
      <c r="D1" s="526"/>
      <c r="E1" s="525" t="s">
        <v>443</v>
      </c>
      <c r="F1" s="526"/>
      <c r="G1" s="527" t="s">
        <v>444</v>
      </c>
      <c r="H1" s="528"/>
      <c r="I1" s="527" t="s">
        <v>534</v>
      </c>
      <c r="J1" s="528"/>
    </row>
    <row r="2" spans="1:10" ht="15.75" thickBot="1" x14ac:dyDescent="0.3">
      <c r="A2" s="108" t="s">
        <v>445</v>
      </c>
      <c r="B2" s="104" t="s">
        <v>446</v>
      </c>
      <c r="C2" s="98" t="s">
        <v>447</v>
      </c>
      <c r="D2" s="93" t="s">
        <v>448</v>
      </c>
      <c r="E2" s="98" t="s">
        <v>447</v>
      </c>
      <c r="F2" s="93" t="s">
        <v>448</v>
      </c>
      <c r="G2" s="94" t="s">
        <v>447</v>
      </c>
      <c r="H2" s="93" t="s">
        <v>448</v>
      </c>
      <c r="I2" s="94" t="s">
        <v>535</v>
      </c>
      <c r="J2" s="93" t="s">
        <v>536</v>
      </c>
    </row>
    <row r="3" spans="1:10" ht="16.5" thickBot="1" x14ac:dyDescent="0.3">
      <c r="A3" s="107" t="s">
        <v>449</v>
      </c>
      <c r="B3" s="109" t="s">
        <v>450</v>
      </c>
      <c r="C3" s="110" t="s">
        <v>450</v>
      </c>
      <c r="D3" s="111" t="s">
        <v>450</v>
      </c>
      <c r="E3" s="110" t="s">
        <v>450</v>
      </c>
      <c r="F3" s="111" t="s">
        <v>450</v>
      </c>
      <c r="G3" s="112" t="s">
        <v>450</v>
      </c>
      <c r="H3" s="111" t="s">
        <v>450</v>
      </c>
      <c r="I3" s="112" t="s">
        <v>537</v>
      </c>
      <c r="J3" s="111" t="s">
        <v>538</v>
      </c>
    </row>
    <row r="4" spans="1:10" x14ac:dyDescent="0.25">
      <c r="A4" s="113" t="s">
        <v>408</v>
      </c>
      <c r="B4" s="114">
        <v>29</v>
      </c>
      <c r="C4" s="115">
        <v>40</v>
      </c>
      <c r="D4" s="116">
        <v>59</v>
      </c>
      <c r="E4" s="115">
        <v>40</v>
      </c>
      <c r="F4" s="116">
        <v>52</v>
      </c>
      <c r="G4" s="117">
        <v>36</v>
      </c>
      <c r="H4" s="116">
        <v>46</v>
      </c>
      <c r="I4" s="117">
        <v>45</v>
      </c>
      <c r="J4" s="116">
        <v>36</v>
      </c>
    </row>
    <row r="5" spans="1:10" x14ac:dyDescent="0.25">
      <c r="A5" s="102" t="s">
        <v>409</v>
      </c>
      <c r="B5" s="105">
        <v>29</v>
      </c>
      <c r="C5" s="96">
        <v>40</v>
      </c>
      <c r="D5" s="99">
        <v>59</v>
      </c>
      <c r="E5" s="96">
        <v>40</v>
      </c>
      <c r="F5" s="99">
        <v>52</v>
      </c>
      <c r="G5" s="95">
        <v>36</v>
      </c>
      <c r="H5" s="99">
        <v>46</v>
      </c>
      <c r="I5" s="95">
        <v>45</v>
      </c>
      <c r="J5" s="99">
        <v>36</v>
      </c>
    </row>
    <row r="6" spans="1:10" x14ac:dyDescent="0.25">
      <c r="A6" s="102" t="s">
        <v>410</v>
      </c>
      <c r="B6" s="105">
        <v>29</v>
      </c>
      <c r="C6" s="96">
        <v>40</v>
      </c>
      <c r="D6" s="99">
        <v>59</v>
      </c>
      <c r="E6" s="96">
        <v>40</v>
      </c>
      <c r="F6" s="99">
        <v>52</v>
      </c>
      <c r="G6" s="95">
        <v>36</v>
      </c>
      <c r="H6" s="99">
        <v>46</v>
      </c>
      <c r="I6" s="95">
        <v>45</v>
      </c>
      <c r="J6" s="99">
        <v>36</v>
      </c>
    </row>
    <row r="7" spans="1:10" x14ac:dyDescent="0.25">
      <c r="A7" s="102" t="s">
        <v>411</v>
      </c>
      <c r="B7" s="105">
        <v>29</v>
      </c>
      <c r="C7" s="96">
        <v>40</v>
      </c>
      <c r="D7" s="99">
        <v>59</v>
      </c>
      <c r="E7" s="96">
        <v>40</v>
      </c>
      <c r="F7" s="99">
        <v>52</v>
      </c>
      <c r="G7" s="95">
        <v>36</v>
      </c>
      <c r="H7" s="99">
        <v>46</v>
      </c>
      <c r="I7" s="95">
        <v>45</v>
      </c>
      <c r="J7" s="99">
        <v>36</v>
      </c>
    </row>
    <row r="8" spans="1:10" x14ac:dyDescent="0.25">
      <c r="A8" s="102" t="s">
        <v>412</v>
      </c>
      <c r="B8" s="105">
        <v>44</v>
      </c>
      <c r="C8" s="96">
        <v>60</v>
      </c>
      <c r="D8" s="99">
        <v>90</v>
      </c>
      <c r="E8" s="96">
        <v>60</v>
      </c>
      <c r="F8" s="99">
        <v>80</v>
      </c>
      <c r="G8" s="95">
        <v>55</v>
      </c>
      <c r="H8" s="99">
        <v>70</v>
      </c>
      <c r="I8" s="95">
        <v>69</v>
      </c>
      <c r="J8" s="99">
        <v>55</v>
      </c>
    </row>
    <row r="9" spans="1:10" x14ac:dyDescent="0.25">
      <c r="A9" s="102" t="s">
        <v>413</v>
      </c>
      <c r="B9" s="105">
        <v>44</v>
      </c>
      <c r="C9" s="96">
        <v>60</v>
      </c>
      <c r="D9" s="99">
        <v>90</v>
      </c>
      <c r="E9" s="96">
        <v>60</v>
      </c>
      <c r="F9" s="99">
        <v>80</v>
      </c>
      <c r="G9" s="95">
        <v>55</v>
      </c>
      <c r="H9" s="99">
        <v>70</v>
      </c>
      <c r="I9" s="95">
        <v>69</v>
      </c>
      <c r="J9" s="99">
        <v>55</v>
      </c>
    </row>
    <row r="10" spans="1:10" x14ac:dyDescent="0.25">
      <c r="A10" s="102" t="s">
        <v>414</v>
      </c>
      <c r="B10" s="105">
        <v>44</v>
      </c>
      <c r="C10" s="96">
        <v>60</v>
      </c>
      <c r="D10" s="99">
        <v>90</v>
      </c>
      <c r="E10" s="96">
        <v>60</v>
      </c>
      <c r="F10" s="99">
        <v>80</v>
      </c>
      <c r="G10" s="95">
        <v>55</v>
      </c>
      <c r="H10" s="99">
        <v>70</v>
      </c>
      <c r="I10" s="95">
        <v>69</v>
      </c>
      <c r="J10" s="99">
        <v>55</v>
      </c>
    </row>
    <row r="11" spans="1:10" x14ac:dyDescent="0.25">
      <c r="A11" s="102" t="s">
        <v>415</v>
      </c>
      <c r="B11" s="105">
        <v>51</v>
      </c>
      <c r="C11" s="96">
        <v>70</v>
      </c>
      <c r="D11" s="99">
        <v>104</v>
      </c>
      <c r="E11" s="96">
        <v>70</v>
      </c>
      <c r="F11" s="99">
        <v>92</v>
      </c>
      <c r="G11" s="95">
        <v>63</v>
      </c>
      <c r="H11" s="99">
        <v>81</v>
      </c>
      <c r="I11" s="95">
        <v>79</v>
      </c>
      <c r="J11" s="99">
        <v>63</v>
      </c>
    </row>
    <row r="12" spans="1:10" x14ac:dyDescent="0.25">
      <c r="A12" s="102" t="s">
        <v>416</v>
      </c>
      <c r="B12" s="105">
        <v>146</v>
      </c>
      <c r="C12" s="96">
        <v>200</v>
      </c>
      <c r="D12" s="99">
        <v>301</v>
      </c>
      <c r="E12" s="96">
        <v>200</v>
      </c>
      <c r="F12" s="99">
        <v>265</v>
      </c>
      <c r="G12" s="95">
        <v>183</v>
      </c>
      <c r="H12" s="99">
        <v>233</v>
      </c>
      <c r="I12" s="95">
        <v>230</v>
      </c>
      <c r="J12" s="99">
        <v>183</v>
      </c>
    </row>
    <row r="13" spans="1:10" x14ac:dyDescent="0.25">
      <c r="A13" s="102" t="s">
        <v>417</v>
      </c>
      <c r="B13" s="105">
        <v>131</v>
      </c>
      <c r="C13" s="96">
        <v>180</v>
      </c>
      <c r="D13" s="99">
        <v>270</v>
      </c>
      <c r="E13" s="96">
        <v>180</v>
      </c>
      <c r="F13" s="99">
        <v>240</v>
      </c>
      <c r="G13" s="95">
        <v>165</v>
      </c>
      <c r="H13" s="99">
        <v>210</v>
      </c>
      <c r="I13" s="95">
        <v>207</v>
      </c>
      <c r="J13" s="99">
        <v>165</v>
      </c>
    </row>
    <row r="14" spans="1:10" x14ac:dyDescent="0.25">
      <c r="A14" s="102" t="s">
        <v>418</v>
      </c>
      <c r="B14" s="105">
        <v>131</v>
      </c>
      <c r="C14" s="96">
        <v>180</v>
      </c>
      <c r="D14" s="99">
        <v>270</v>
      </c>
      <c r="E14" s="96">
        <v>180</v>
      </c>
      <c r="F14" s="99">
        <v>240</v>
      </c>
      <c r="G14" s="95">
        <v>165</v>
      </c>
      <c r="H14" s="99">
        <v>210</v>
      </c>
      <c r="I14" s="95">
        <v>205</v>
      </c>
      <c r="J14" s="99">
        <v>165</v>
      </c>
    </row>
    <row r="15" spans="1:10" x14ac:dyDescent="0.25">
      <c r="A15" s="102" t="s">
        <v>419</v>
      </c>
      <c r="B15" s="105">
        <v>66</v>
      </c>
      <c r="C15" s="96">
        <v>90</v>
      </c>
      <c r="D15" s="99">
        <v>135</v>
      </c>
      <c r="E15" s="96">
        <v>90</v>
      </c>
      <c r="F15" s="99">
        <v>120</v>
      </c>
      <c r="G15" s="95">
        <v>82</v>
      </c>
      <c r="H15" s="99">
        <v>105</v>
      </c>
      <c r="I15" s="95">
        <v>134</v>
      </c>
      <c r="J15" s="99">
        <v>82</v>
      </c>
    </row>
    <row r="16" spans="1:10" x14ac:dyDescent="0.25">
      <c r="A16" s="102" t="s">
        <v>420</v>
      </c>
      <c r="B16" s="105">
        <v>113</v>
      </c>
      <c r="C16" s="96">
        <v>155</v>
      </c>
      <c r="D16" s="99">
        <v>232</v>
      </c>
      <c r="E16" s="96">
        <v>155</v>
      </c>
      <c r="F16" s="99">
        <v>205</v>
      </c>
      <c r="G16" s="95">
        <v>141</v>
      </c>
      <c r="H16" s="99">
        <v>180</v>
      </c>
      <c r="I16" s="95">
        <v>179</v>
      </c>
      <c r="J16" s="99">
        <v>141</v>
      </c>
    </row>
    <row r="17" spans="1:10" x14ac:dyDescent="0.25">
      <c r="A17" s="102" t="s">
        <v>421</v>
      </c>
      <c r="B17" s="105">
        <v>306</v>
      </c>
      <c r="C17" s="96">
        <v>420</v>
      </c>
      <c r="D17" s="99">
        <v>630</v>
      </c>
      <c r="E17" s="96">
        <v>420</v>
      </c>
      <c r="F17" s="99">
        <v>560</v>
      </c>
      <c r="G17" s="95">
        <v>385</v>
      </c>
      <c r="H17" s="99">
        <v>490</v>
      </c>
      <c r="I17" s="95">
        <v>480</v>
      </c>
      <c r="J17" s="99">
        <v>385</v>
      </c>
    </row>
    <row r="18" spans="1:10" x14ac:dyDescent="0.25">
      <c r="A18" s="102" t="s">
        <v>422</v>
      </c>
      <c r="B18" s="105">
        <v>88</v>
      </c>
      <c r="C18" s="96">
        <v>120</v>
      </c>
      <c r="D18" s="99">
        <v>180</v>
      </c>
      <c r="E18" s="96">
        <v>120</v>
      </c>
      <c r="F18" s="99">
        <v>160</v>
      </c>
      <c r="G18" s="95">
        <v>110</v>
      </c>
      <c r="H18" s="99">
        <v>140</v>
      </c>
      <c r="I18" s="95">
        <v>138</v>
      </c>
      <c r="J18" s="99">
        <v>110</v>
      </c>
    </row>
    <row r="19" spans="1:10" x14ac:dyDescent="0.25">
      <c r="A19" s="102" t="s">
        <v>423</v>
      </c>
      <c r="B19" s="105">
        <v>102</v>
      </c>
      <c r="C19" s="96">
        <v>140</v>
      </c>
      <c r="D19" s="99">
        <v>211</v>
      </c>
      <c r="E19" s="96">
        <v>140</v>
      </c>
      <c r="F19" s="99">
        <v>187</v>
      </c>
      <c r="G19" s="95">
        <v>128</v>
      </c>
      <c r="H19" s="99">
        <v>163</v>
      </c>
      <c r="I19" s="95">
        <v>162</v>
      </c>
      <c r="J19" s="99">
        <v>128</v>
      </c>
    </row>
    <row r="20" spans="1:10" x14ac:dyDescent="0.25">
      <c r="A20" s="102" t="s">
        <v>424</v>
      </c>
      <c r="B20" s="105">
        <v>263</v>
      </c>
      <c r="C20" s="96">
        <v>360</v>
      </c>
      <c r="D20" s="99">
        <v>540</v>
      </c>
      <c r="E20" s="96">
        <v>360</v>
      </c>
      <c r="F20" s="99">
        <v>480</v>
      </c>
      <c r="G20" s="95">
        <v>330</v>
      </c>
      <c r="H20" s="99">
        <v>420</v>
      </c>
      <c r="I20" s="95">
        <v>411</v>
      </c>
      <c r="J20" s="99">
        <v>330</v>
      </c>
    </row>
    <row r="21" spans="1:10" x14ac:dyDescent="0.25">
      <c r="A21" s="102" t="s">
        <v>425</v>
      </c>
      <c r="B21" s="105">
        <v>252</v>
      </c>
      <c r="C21" s="96">
        <v>346</v>
      </c>
      <c r="D21" s="99">
        <v>518</v>
      </c>
      <c r="E21" s="96">
        <v>345</v>
      </c>
      <c r="F21" s="99">
        <v>460</v>
      </c>
      <c r="G21" s="95">
        <v>316</v>
      </c>
      <c r="H21" s="99">
        <v>403</v>
      </c>
      <c r="I21" s="95">
        <v>396</v>
      </c>
      <c r="J21" s="99">
        <v>316</v>
      </c>
    </row>
    <row r="22" spans="1:10" x14ac:dyDescent="0.25">
      <c r="A22" s="102" t="s">
        <v>426</v>
      </c>
      <c r="B22" s="105">
        <v>350</v>
      </c>
      <c r="C22" s="96">
        <v>480</v>
      </c>
      <c r="D22" s="99">
        <v>720</v>
      </c>
      <c r="E22" s="96">
        <v>480</v>
      </c>
      <c r="F22" s="99">
        <v>640</v>
      </c>
      <c r="G22" s="95">
        <v>440</v>
      </c>
      <c r="H22" s="99">
        <v>560</v>
      </c>
      <c r="I22" s="95">
        <v>530</v>
      </c>
      <c r="J22" s="99">
        <v>440</v>
      </c>
    </row>
    <row r="23" spans="1:10" ht="15.75" thickBot="1" x14ac:dyDescent="0.3">
      <c r="A23" s="103" t="s">
        <v>427</v>
      </c>
      <c r="B23" s="106" t="s">
        <v>347</v>
      </c>
      <c r="C23" s="97">
        <v>600</v>
      </c>
      <c r="D23" s="100">
        <v>900</v>
      </c>
      <c r="E23" s="97">
        <v>600</v>
      </c>
      <c r="F23" s="100">
        <v>800</v>
      </c>
      <c r="G23" s="101">
        <v>550</v>
      </c>
      <c r="H23" s="100">
        <v>700</v>
      </c>
      <c r="I23" s="101">
        <v>662</v>
      </c>
      <c r="J23" s="100">
        <v>550</v>
      </c>
    </row>
  </sheetData>
  <mergeCells count="5">
    <mergeCell ref="I1:J1"/>
    <mergeCell ref="A1:B1"/>
    <mergeCell ref="C1:D1"/>
    <mergeCell ref="E1:F1"/>
    <mergeCell ref="G1:H1"/>
  </mergeCells>
  <phoneticPr fontId="0" type="noConversion"/>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63"/>
  <sheetViews>
    <sheetView workbookViewId="0"/>
  </sheetViews>
  <sheetFormatPr baseColWidth="10" defaultRowHeight="15" x14ac:dyDescent="0.25"/>
  <cols>
    <col min="2" max="34" width="4" bestFit="1" customWidth="1"/>
  </cols>
  <sheetData>
    <row r="1" spans="1:35" ht="60.75" thickBot="1" x14ac:dyDescent="0.3">
      <c r="A1" s="235"/>
      <c r="B1" s="223" t="s">
        <v>318</v>
      </c>
      <c r="C1" s="224" t="s">
        <v>319</v>
      </c>
      <c r="D1" s="224" t="s">
        <v>320</v>
      </c>
      <c r="E1" s="224" t="s">
        <v>321</v>
      </c>
      <c r="F1" s="224" t="s">
        <v>429</v>
      </c>
      <c r="G1" s="225" t="s">
        <v>322</v>
      </c>
      <c r="H1" s="225" t="s">
        <v>57</v>
      </c>
      <c r="I1" s="224" t="s">
        <v>323</v>
      </c>
      <c r="J1" s="224" t="s">
        <v>430</v>
      </c>
      <c r="K1" s="224" t="s">
        <v>324</v>
      </c>
      <c r="L1" s="224" t="s">
        <v>325</v>
      </c>
      <c r="M1" s="224" t="s">
        <v>326</v>
      </c>
      <c r="N1" s="224" t="s">
        <v>327</v>
      </c>
      <c r="O1" s="224" t="s">
        <v>328</v>
      </c>
      <c r="P1" s="224" t="s">
        <v>329</v>
      </c>
      <c r="Q1" s="224" t="s">
        <v>330</v>
      </c>
      <c r="R1" s="224" t="s">
        <v>331</v>
      </c>
      <c r="S1" s="224" t="s">
        <v>332</v>
      </c>
      <c r="T1" s="224" t="s">
        <v>333</v>
      </c>
      <c r="U1" s="224" t="s">
        <v>334</v>
      </c>
      <c r="V1" s="224" t="s">
        <v>335</v>
      </c>
      <c r="W1" s="224" t="s">
        <v>431</v>
      </c>
      <c r="X1" s="224" t="s">
        <v>336</v>
      </c>
      <c r="Y1" s="224" t="s">
        <v>337</v>
      </c>
      <c r="Z1" s="224" t="s">
        <v>338</v>
      </c>
      <c r="AA1" s="224" t="s">
        <v>339</v>
      </c>
      <c r="AB1" s="224" t="s">
        <v>340</v>
      </c>
      <c r="AC1" s="224" t="s">
        <v>341</v>
      </c>
      <c r="AD1" s="225" t="s">
        <v>342</v>
      </c>
      <c r="AE1" s="224" t="s">
        <v>343</v>
      </c>
      <c r="AF1" s="224" t="s">
        <v>344</v>
      </c>
      <c r="AG1" s="224" t="s">
        <v>345</v>
      </c>
      <c r="AH1" s="226" t="s">
        <v>346</v>
      </c>
      <c r="AI1" s="490"/>
    </row>
    <row r="2" spans="1:35" x14ac:dyDescent="0.25">
      <c r="A2" s="230" t="s">
        <v>318</v>
      </c>
      <c r="B2" s="227"/>
      <c r="C2" s="12">
        <v>1</v>
      </c>
      <c r="D2" s="12">
        <v>1.6</v>
      </c>
      <c r="E2" s="12">
        <v>2.5</v>
      </c>
      <c r="F2" s="12">
        <v>2.2999999999999998</v>
      </c>
      <c r="G2" s="12">
        <v>2.1</v>
      </c>
      <c r="H2" s="12">
        <v>2.1</v>
      </c>
      <c r="I2" s="12">
        <v>2.2000000000000002</v>
      </c>
      <c r="J2" s="12">
        <v>2.7</v>
      </c>
      <c r="K2" s="12">
        <v>2.8</v>
      </c>
      <c r="L2" s="12">
        <v>2.9</v>
      </c>
      <c r="M2" s="12">
        <v>4.5999999999999996</v>
      </c>
      <c r="N2" s="12">
        <v>4.5</v>
      </c>
      <c r="O2" s="12">
        <v>2.4</v>
      </c>
      <c r="P2" s="12">
        <v>4.4000000000000004</v>
      </c>
      <c r="Q2" s="12">
        <v>3.3</v>
      </c>
      <c r="R2" s="12">
        <v>4.0999999999999996</v>
      </c>
      <c r="S2" s="12">
        <v>2.4</v>
      </c>
      <c r="T2" s="12">
        <v>2</v>
      </c>
      <c r="U2" s="12">
        <v>3.3</v>
      </c>
      <c r="V2" s="12">
        <v>6.4</v>
      </c>
      <c r="W2" s="12">
        <v>3.1</v>
      </c>
      <c r="X2" s="12">
        <v>4</v>
      </c>
      <c r="Y2" s="12">
        <v>4.5999999999999996</v>
      </c>
      <c r="Z2" s="12">
        <v>5.7</v>
      </c>
      <c r="AA2" s="12">
        <v>4.8</v>
      </c>
      <c r="AB2" s="12">
        <v>5.6</v>
      </c>
      <c r="AC2" s="12">
        <v>5.4</v>
      </c>
      <c r="AD2" s="12">
        <v>5.6</v>
      </c>
      <c r="AE2" s="12">
        <v>7</v>
      </c>
      <c r="AF2" s="12">
        <v>7.3</v>
      </c>
      <c r="AG2" s="12">
        <v>7.5</v>
      </c>
      <c r="AH2" s="13">
        <v>8.5</v>
      </c>
      <c r="AI2" s="230" t="s">
        <v>318</v>
      </c>
    </row>
    <row r="3" spans="1:35" x14ac:dyDescent="0.25">
      <c r="A3" s="231" t="s">
        <v>319</v>
      </c>
      <c r="B3" s="228">
        <v>1</v>
      </c>
      <c r="C3" s="14"/>
      <c r="D3" s="2">
        <v>0.6</v>
      </c>
      <c r="E3" s="2">
        <v>1.5</v>
      </c>
      <c r="F3" s="2">
        <v>1.3</v>
      </c>
      <c r="G3" s="2">
        <v>1.2</v>
      </c>
      <c r="H3" s="2">
        <v>1.3</v>
      </c>
      <c r="I3" s="2">
        <v>1.5</v>
      </c>
      <c r="J3" s="2">
        <v>1.9</v>
      </c>
      <c r="K3" s="2">
        <v>2.2000000000000002</v>
      </c>
      <c r="L3" s="2">
        <v>2.2999999999999998</v>
      </c>
      <c r="M3" s="2">
        <v>4.5</v>
      </c>
      <c r="N3" s="2">
        <v>4.4000000000000004</v>
      </c>
      <c r="O3" s="2">
        <v>1.9</v>
      </c>
      <c r="P3" s="2">
        <v>4.3</v>
      </c>
      <c r="Q3" s="2">
        <v>3.2</v>
      </c>
      <c r="R3" s="2">
        <v>4</v>
      </c>
      <c r="S3" s="2">
        <v>2.7</v>
      </c>
      <c r="T3" s="2">
        <v>2.2000000000000002</v>
      </c>
      <c r="U3" s="2">
        <v>3.3</v>
      </c>
      <c r="V3" s="2">
        <v>6.2</v>
      </c>
      <c r="W3" s="2">
        <v>3</v>
      </c>
      <c r="X3" s="2">
        <v>3.9</v>
      </c>
      <c r="Y3" s="2">
        <v>4.5</v>
      </c>
      <c r="Z3" s="2">
        <v>5.6</v>
      </c>
      <c r="AA3" s="2">
        <v>4.7</v>
      </c>
      <c r="AB3" s="2">
        <v>5.5</v>
      </c>
      <c r="AC3" s="2">
        <v>5.3</v>
      </c>
      <c r="AD3" s="2">
        <v>5.5</v>
      </c>
      <c r="AE3" s="2">
        <v>6.8</v>
      </c>
      <c r="AF3" s="2">
        <v>7.2</v>
      </c>
      <c r="AG3" s="2">
        <v>7.4</v>
      </c>
      <c r="AH3" s="15">
        <v>8.4</v>
      </c>
      <c r="AI3" s="231" t="s">
        <v>319</v>
      </c>
    </row>
    <row r="4" spans="1:35" x14ac:dyDescent="0.25">
      <c r="A4" s="231" t="s">
        <v>320</v>
      </c>
      <c r="B4" s="228">
        <v>1.6</v>
      </c>
      <c r="C4" s="2">
        <v>0.6</v>
      </c>
      <c r="D4" s="14"/>
      <c r="E4" s="2">
        <v>1.2</v>
      </c>
      <c r="F4" s="2">
        <v>1</v>
      </c>
      <c r="G4" s="2">
        <v>1.1000000000000001</v>
      </c>
      <c r="H4" s="2">
        <v>1.1000000000000001</v>
      </c>
      <c r="I4" s="2">
        <v>1.5</v>
      </c>
      <c r="J4" s="2">
        <v>1.7</v>
      </c>
      <c r="K4" s="2">
        <v>2.2000000000000002</v>
      </c>
      <c r="L4" s="2">
        <v>2.2999999999999998</v>
      </c>
      <c r="M4" s="2">
        <v>4.8</v>
      </c>
      <c r="N4" s="2">
        <v>4.7</v>
      </c>
      <c r="O4" s="2">
        <v>2.1</v>
      </c>
      <c r="P4" s="2">
        <v>4.7</v>
      </c>
      <c r="Q4" s="2">
        <v>3.5</v>
      </c>
      <c r="R4" s="2">
        <v>4.3</v>
      </c>
      <c r="S4" s="2">
        <v>3.3</v>
      </c>
      <c r="T4" s="2">
        <v>2.7</v>
      </c>
      <c r="U4" s="2">
        <v>3.7</v>
      </c>
      <c r="V4" s="2">
        <v>6.6</v>
      </c>
      <c r="W4" s="2">
        <v>3.3</v>
      </c>
      <c r="X4" s="2">
        <v>4.2</v>
      </c>
      <c r="Y4" s="2">
        <v>4.8</v>
      </c>
      <c r="Z4" s="2">
        <v>5.9</v>
      </c>
      <c r="AA4" s="2">
        <v>5</v>
      </c>
      <c r="AB4" s="2">
        <v>5.8</v>
      </c>
      <c r="AC4" s="2">
        <v>5.6</v>
      </c>
      <c r="AD4" s="2">
        <v>6</v>
      </c>
      <c r="AE4" s="2">
        <v>7.2</v>
      </c>
      <c r="AF4" s="2">
        <v>7.5</v>
      </c>
      <c r="AG4" s="2">
        <v>7.7</v>
      </c>
      <c r="AH4" s="15">
        <v>8.6999999999999993</v>
      </c>
      <c r="AI4" s="231" t="s">
        <v>320</v>
      </c>
    </row>
    <row r="5" spans="1:35" x14ac:dyDescent="0.25">
      <c r="A5" s="231" t="s">
        <v>321</v>
      </c>
      <c r="B5" s="228">
        <v>2.5</v>
      </c>
      <c r="C5" s="2">
        <v>1.5</v>
      </c>
      <c r="D5" s="2">
        <v>1.2</v>
      </c>
      <c r="E5" s="14"/>
      <c r="F5" s="2">
        <v>0.7</v>
      </c>
      <c r="G5" s="2">
        <v>1.1000000000000001</v>
      </c>
      <c r="H5" s="2">
        <v>1</v>
      </c>
      <c r="I5" s="2">
        <v>1.7</v>
      </c>
      <c r="J5" s="2">
        <v>1.6</v>
      </c>
      <c r="K5" s="2">
        <v>2.4</v>
      </c>
      <c r="L5" s="2">
        <v>2.5</v>
      </c>
      <c r="M5" s="2">
        <v>5.2</v>
      </c>
      <c r="N5" s="2">
        <v>5.0999999999999996</v>
      </c>
      <c r="O5" s="2">
        <v>2.4</v>
      </c>
      <c r="P5" s="2">
        <v>5.0999999999999996</v>
      </c>
      <c r="Q5" s="2">
        <v>3.9</v>
      </c>
      <c r="R5" s="2">
        <v>4.7</v>
      </c>
      <c r="S5" s="2">
        <v>3.9</v>
      </c>
      <c r="T5" s="2">
        <v>3.3</v>
      </c>
      <c r="U5" s="2">
        <v>4.0999999999999996</v>
      </c>
      <c r="V5" s="2">
        <v>7</v>
      </c>
      <c r="W5" s="2">
        <v>3.7</v>
      </c>
      <c r="X5" s="2">
        <v>4.5999999999999996</v>
      </c>
      <c r="Y5" s="2">
        <v>5.2</v>
      </c>
      <c r="Z5" s="2">
        <v>6.3</v>
      </c>
      <c r="AA5" s="2">
        <v>5.4</v>
      </c>
      <c r="AB5" s="2">
        <v>6.2</v>
      </c>
      <c r="AC5" s="2">
        <v>6</v>
      </c>
      <c r="AD5" s="2">
        <v>6.3</v>
      </c>
      <c r="AE5" s="2">
        <v>7.6</v>
      </c>
      <c r="AF5" s="2">
        <v>8</v>
      </c>
      <c r="AG5" s="2">
        <v>8.1</v>
      </c>
      <c r="AH5" s="15">
        <v>9</v>
      </c>
      <c r="AI5" s="231" t="s">
        <v>321</v>
      </c>
    </row>
    <row r="6" spans="1:35" x14ac:dyDescent="0.25">
      <c r="A6" s="234" t="s">
        <v>429</v>
      </c>
      <c r="B6" s="228">
        <v>2.2999999999999998</v>
      </c>
      <c r="C6" s="2">
        <v>1.3</v>
      </c>
      <c r="D6" s="2">
        <v>1</v>
      </c>
      <c r="E6" s="2">
        <v>0.7</v>
      </c>
      <c r="F6" s="14"/>
      <c r="G6" s="2">
        <v>0.5</v>
      </c>
      <c r="H6" s="2">
        <v>0.6</v>
      </c>
      <c r="I6" s="2">
        <v>1.2</v>
      </c>
      <c r="J6" s="2">
        <v>1.1000000000000001</v>
      </c>
      <c r="K6" s="2">
        <v>1.9</v>
      </c>
      <c r="L6" s="2">
        <v>2</v>
      </c>
      <c r="M6" s="2">
        <v>4.8</v>
      </c>
      <c r="N6" s="2">
        <v>4.7</v>
      </c>
      <c r="O6" s="2">
        <v>1.9</v>
      </c>
      <c r="P6" s="2">
        <v>4.7</v>
      </c>
      <c r="Q6" s="2">
        <v>3.5</v>
      </c>
      <c r="R6" s="2">
        <v>4.3</v>
      </c>
      <c r="S6" s="2">
        <v>3.6</v>
      </c>
      <c r="T6" s="2">
        <v>3</v>
      </c>
      <c r="U6" s="2">
        <v>3.7</v>
      </c>
      <c r="V6" s="2">
        <v>6.5</v>
      </c>
      <c r="W6" s="2">
        <v>3.3</v>
      </c>
      <c r="X6" s="2">
        <v>4.2</v>
      </c>
      <c r="Y6" s="2">
        <v>4.8</v>
      </c>
      <c r="Z6" s="2">
        <v>5.9</v>
      </c>
      <c r="AA6" s="2">
        <v>5</v>
      </c>
      <c r="AB6" s="2">
        <v>5.8</v>
      </c>
      <c r="AC6" s="2">
        <v>5.6</v>
      </c>
      <c r="AD6" s="2">
        <v>5.8</v>
      </c>
      <c r="AE6" s="2">
        <v>7.1</v>
      </c>
      <c r="AF6" s="2">
        <v>7.5</v>
      </c>
      <c r="AG6" s="2">
        <v>7.7</v>
      </c>
      <c r="AH6" s="15">
        <v>8.6</v>
      </c>
      <c r="AI6" s="234" t="s">
        <v>429</v>
      </c>
    </row>
    <row r="7" spans="1:35" x14ac:dyDescent="0.25">
      <c r="A7" s="232" t="s">
        <v>322</v>
      </c>
      <c r="B7" s="228">
        <v>2.1</v>
      </c>
      <c r="C7" s="2">
        <v>1.2</v>
      </c>
      <c r="D7" s="2">
        <v>1.1000000000000001</v>
      </c>
      <c r="E7" s="2">
        <v>1.1000000000000001</v>
      </c>
      <c r="F7" s="2">
        <v>0.5</v>
      </c>
      <c r="G7" s="14"/>
      <c r="H7" s="222">
        <v>0.7</v>
      </c>
      <c r="I7" s="2">
        <v>0.8</v>
      </c>
      <c r="J7" s="2">
        <v>1.1000000000000001</v>
      </c>
      <c r="K7" s="2">
        <v>1.5</v>
      </c>
      <c r="L7" s="2">
        <v>1.6</v>
      </c>
      <c r="M7" s="2">
        <v>4.3</v>
      </c>
      <c r="N7" s="2">
        <v>4.2</v>
      </c>
      <c r="O7" s="2">
        <v>1.5</v>
      </c>
      <c r="P7" s="2">
        <v>4.2</v>
      </c>
      <c r="Q7" s="2">
        <v>3</v>
      </c>
      <c r="R7" s="2">
        <v>3.9</v>
      </c>
      <c r="S7" s="2">
        <v>3.2</v>
      </c>
      <c r="T7" s="2">
        <v>2.6</v>
      </c>
      <c r="U7" s="2">
        <v>3.2</v>
      </c>
      <c r="V7" s="2">
        <v>6.1</v>
      </c>
      <c r="W7" s="2">
        <v>2.9</v>
      </c>
      <c r="X7" s="2">
        <v>3.7</v>
      </c>
      <c r="Y7" s="2">
        <v>4.4000000000000004</v>
      </c>
      <c r="Z7" s="2">
        <v>5.5</v>
      </c>
      <c r="AA7" s="2">
        <v>4.5</v>
      </c>
      <c r="AB7" s="2">
        <v>5.3</v>
      </c>
      <c r="AC7" s="2">
        <v>5.2</v>
      </c>
      <c r="AD7" s="2">
        <v>5.4</v>
      </c>
      <c r="AE7" s="2">
        <v>6.7</v>
      </c>
      <c r="AF7" s="2">
        <v>7.1</v>
      </c>
      <c r="AG7" s="2">
        <v>7.3</v>
      </c>
      <c r="AH7" s="15">
        <v>8.3000000000000007</v>
      </c>
      <c r="AI7" s="232" t="s">
        <v>322</v>
      </c>
    </row>
    <row r="8" spans="1:35" x14ac:dyDescent="0.25">
      <c r="A8" s="465" t="s">
        <v>515</v>
      </c>
      <c r="B8" s="228">
        <v>2.1</v>
      </c>
      <c r="C8" s="2">
        <v>1.3</v>
      </c>
      <c r="D8" s="2">
        <v>1.1000000000000001</v>
      </c>
      <c r="E8" s="2">
        <v>1</v>
      </c>
      <c r="F8" s="2">
        <v>0.6</v>
      </c>
      <c r="G8" s="222">
        <v>0.7</v>
      </c>
      <c r="H8" s="14"/>
      <c r="I8" s="2">
        <v>1.2</v>
      </c>
      <c r="J8" s="2">
        <v>0.4</v>
      </c>
      <c r="K8" s="2">
        <v>1.7</v>
      </c>
      <c r="L8" s="2">
        <v>1.8</v>
      </c>
      <c r="M8" s="2">
        <v>3.8</v>
      </c>
      <c r="N8" s="2">
        <v>3.7</v>
      </c>
      <c r="O8" s="2">
        <v>1.7</v>
      </c>
      <c r="P8" s="2">
        <v>3.7</v>
      </c>
      <c r="Q8" s="2">
        <v>2.9</v>
      </c>
      <c r="R8" s="2">
        <v>3.5</v>
      </c>
      <c r="S8" s="2">
        <v>3</v>
      </c>
      <c r="T8" s="2">
        <v>2.5</v>
      </c>
      <c r="U8" s="2">
        <v>3</v>
      </c>
      <c r="V8" s="2">
        <v>5.2</v>
      </c>
      <c r="W8" s="2">
        <v>2.7</v>
      </c>
      <c r="X8" s="2">
        <v>3.4</v>
      </c>
      <c r="Y8" s="2">
        <v>3.9</v>
      </c>
      <c r="Z8" s="2">
        <v>4.7</v>
      </c>
      <c r="AA8" s="2">
        <v>4</v>
      </c>
      <c r="AB8" s="2">
        <v>4.5999999999999996</v>
      </c>
      <c r="AC8" s="2">
        <v>5.0999999999999996</v>
      </c>
      <c r="AD8" s="2">
        <v>4.7</v>
      </c>
      <c r="AE8" s="2">
        <v>5.6</v>
      </c>
      <c r="AF8" s="2">
        <v>5.9</v>
      </c>
      <c r="AG8" s="2">
        <v>6.1</v>
      </c>
      <c r="AH8" s="15">
        <v>7.8</v>
      </c>
      <c r="AI8" s="465" t="s">
        <v>515</v>
      </c>
    </row>
    <row r="9" spans="1:35" x14ac:dyDescent="0.25">
      <c r="A9" s="234" t="s">
        <v>323</v>
      </c>
      <c r="B9" s="228">
        <v>2.2000000000000002</v>
      </c>
      <c r="C9" s="2">
        <v>1.5</v>
      </c>
      <c r="D9" s="2">
        <v>1.5</v>
      </c>
      <c r="E9" s="2">
        <v>1.7</v>
      </c>
      <c r="F9" s="2">
        <v>1.2</v>
      </c>
      <c r="G9" s="2">
        <v>0.8</v>
      </c>
      <c r="H9" s="2">
        <v>1.2</v>
      </c>
      <c r="I9" s="14"/>
      <c r="J9" s="2">
        <v>1.7</v>
      </c>
      <c r="K9" s="2">
        <v>0.8</v>
      </c>
      <c r="L9" s="2">
        <v>0.9</v>
      </c>
      <c r="M9" s="2">
        <v>3.8</v>
      </c>
      <c r="N9" s="2">
        <v>3.7</v>
      </c>
      <c r="O9" s="2">
        <v>0.8</v>
      </c>
      <c r="P9" s="2">
        <v>3.7</v>
      </c>
      <c r="Q9" s="2">
        <v>2.5</v>
      </c>
      <c r="R9" s="2">
        <v>3.3</v>
      </c>
      <c r="S9" s="2">
        <v>2.9</v>
      </c>
      <c r="T9" s="2">
        <v>2.2000000000000002</v>
      </c>
      <c r="U9" s="2">
        <v>2.7</v>
      </c>
      <c r="V9" s="2">
        <v>5.6</v>
      </c>
      <c r="W9" s="2">
        <v>2.2999999999999998</v>
      </c>
      <c r="X9" s="2">
        <v>3.2</v>
      </c>
      <c r="Y9" s="2">
        <v>3.8</v>
      </c>
      <c r="Z9" s="2">
        <v>4.9000000000000004</v>
      </c>
      <c r="AA9" s="2">
        <v>4</v>
      </c>
      <c r="AB9" s="2">
        <v>4.8</v>
      </c>
      <c r="AC9" s="2">
        <v>4.7</v>
      </c>
      <c r="AD9" s="2">
        <v>4.9000000000000004</v>
      </c>
      <c r="AE9" s="2">
        <v>6.2</v>
      </c>
      <c r="AF9" s="2">
        <v>6.5</v>
      </c>
      <c r="AG9" s="2">
        <v>6.7</v>
      </c>
      <c r="AH9" s="15">
        <v>7.8</v>
      </c>
      <c r="AI9" s="234" t="s">
        <v>323</v>
      </c>
    </row>
    <row r="10" spans="1:35" x14ac:dyDescent="0.25">
      <c r="A10" s="464" t="s">
        <v>430</v>
      </c>
      <c r="B10" s="228">
        <v>2.7</v>
      </c>
      <c r="C10" s="2">
        <v>1.9</v>
      </c>
      <c r="D10" s="2">
        <v>1.7</v>
      </c>
      <c r="E10" s="2">
        <v>1.6</v>
      </c>
      <c r="F10" s="2">
        <v>1.1000000000000001</v>
      </c>
      <c r="G10" s="2">
        <v>1.1000000000000001</v>
      </c>
      <c r="H10" s="2">
        <v>0.4</v>
      </c>
      <c r="I10" s="2">
        <v>1.7</v>
      </c>
      <c r="J10" s="14"/>
      <c r="K10" s="2">
        <v>2.2999999999999998</v>
      </c>
      <c r="L10" s="2">
        <v>2.4</v>
      </c>
      <c r="M10" s="2">
        <v>4.8</v>
      </c>
      <c r="N10" s="2">
        <v>4.7</v>
      </c>
      <c r="O10" s="2">
        <v>2.2999999999999998</v>
      </c>
      <c r="P10" s="2">
        <v>4.7</v>
      </c>
      <c r="Q10" s="2">
        <v>3.7</v>
      </c>
      <c r="R10" s="2">
        <v>4.4000000000000004</v>
      </c>
      <c r="S10" s="2">
        <v>3.8</v>
      </c>
      <c r="T10" s="2">
        <v>3.3</v>
      </c>
      <c r="U10" s="2">
        <v>3.8</v>
      </c>
      <c r="V10" s="2">
        <v>6.3</v>
      </c>
      <c r="W10" s="2">
        <v>3.5</v>
      </c>
      <c r="X10" s="2">
        <v>4.2</v>
      </c>
      <c r="Y10" s="2">
        <v>4.8</v>
      </c>
      <c r="Z10" s="2">
        <v>5.7</v>
      </c>
      <c r="AA10" s="2">
        <v>4.9000000000000004</v>
      </c>
      <c r="AB10" s="2">
        <v>5.6</v>
      </c>
      <c r="AC10" s="2">
        <v>6.3</v>
      </c>
      <c r="AD10" s="2">
        <v>5.8</v>
      </c>
      <c r="AE10" s="2">
        <v>6.8</v>
      </c>
      <c r="AF10" s="2">
        <v>7.1</v>
      </c>
      <c r="AG10" s="2">
        <v>7.3</v>
      </c>
      <c r="AH10" s="15">
        <v>9.3000000000000007</v>
      </c>
      <c r="AI10" s="464" t="s">
        <v>430</v>
      </c>
    </row>
    <row r="11" spans="1:35" x14ac:dyDescent="0.25">
      <c r="A11" s="234" t="s">
        <v>324</v>
      </c>
      <c r="B11" s="228">
        <v>2.8</v>
      </c>
      <c r="C11" s="2">
        <v>2.2000000000000002</v>
      </c>
      <c r="D11" s="2">
        <v>2.2000000000000002</v>
      </c>
      <c r="E11" s="2">
        <v>2.4</v>
      </c>
      <c r="F11" s="2">
        <v>1.9</v>
      </c>
      <c r="G11" s="2">
        <v>1.5</v>
      </c>
      <c r="H11" s="2">
        <v>1.7</v>
      </c>
      <c r="I11" s="2">
        <v>0.8</v>
      </c>
      <c r="J11" s="2">
        <v>2.2999999999999998</v>
      </c>
      <c r="K11" s="14"/>
      <c r="L11" s="2">
        <v>0.7</v>
      </c>
      <c r="M11" s="2">
        <v>4</v>
      </c>
      <c r="N11" s="2">
        <v>3.8</v>
      </c>
      <c r="O11" s="2">
        <v>0.9</v>
      </c>
      <c r="P11" s="2">
        <v>3.8</v>
      </c>
      <c r="Q11" s="2">
        <v>2.7</v>
      </c>
      <c r="R11" s="2">
        <v>3.5</v>
      </c>
      <c r="S11" s="2">
        <v>3.2</v>
      </c>
      <c r="T11" s="2">
        <v>2.5</v>
      </c>
      <c r="U11" s="2">
        <v>2.9</v>
      </c>
      <c r="V11" s="2">
        <v>5.7</v>
      </c>
      <c r="W11" s="2">
        <v>2.5</v>
      </c>
      <c r="X11" s="2">
        <v>3.3</v>
      </c>
      <c r="Y11" s="2">
        <v>4</v>
      </c>
      <c r="Z11" s="2">
        <v>5.0999999999999996</v>
      </c>
      <c r="AA11" s="2">
        <v>4.2</v>
      </c>
      <c r="AB11" s="2">
        <v>4.9000000000000004</v>
      </c>
      <c r="AC11" s="2">
        <v>4.9000000000000004</v>
      </c>
      <c r="AD11" s="2">
        <v>5</v>
      </c>
      <c r="AE11" s="2">
        <v>6.3</v>
      </c>
      <c r="AF11" s="2">
        <v>6.7</v>
      </c>
      <c r="AG11" s="2">
        <v>6.9</v>
      </c>
      <c r="AH11" s="15">
        <v>7.9</v>
      </c>
      <c r="AI11" s="234" t="s">
        <v>324</v>
      </c>
    </row>
    <row r="12" spans="1:35" x14ac:dyDescent="0.25">
      <c r="A12" s="234" t="s">
        <v>325</v>
      </c>
      <c r="B12" s="228">
        <v>2.9</v>
      </c>
      <c r="C12" s="2">
        <v>2.2999999999999998</v>
      </c>
      <c r="D12" s="2">
        <v>2.2999999999999998</v>
      </c>
      <c r="E12" s="2">
        <v>2.5</v>
      </c>
      <c r="F12" s="2">
        <v>2</v>
      </c>
      <c r="G12" s="2">
        <v>1.6</v>
      </c>
      <c r="H12" s="2">
        <v>1.8</v>
      </c>
      <c r="I12" s="2">
        <v>0.9</v>
      </c>
      <c r="J12" s="2">
        <v>2.4</v>
      </c>
      <c r="K12" s="2">
        <v>0.7</v>
      </c>
      <c r="L12" s="14"/>
      <c r="M12" s="2">
        <v>3.9</v>
      </c>
      <c r="N12" s="2">
        <v>3.8</v>
      </c>
      <c r="O12" s="2">
        <v>0.9</v>
      </c>
      <c r="P12" s="2">
        <v>3.8</v>
      </c>
      <c r="Q12" s="2">
        <v>2.6</v>
      </c>
      <c r="R12" s="2">
        <v>3.5</v>
      </c>
      <c r="S12" s="2">
        <v>3.2</v>
      </c>
      <c r="T12" s="2">
        <v>2.5</v>
      </c>
      <c r="U12" s="2">
        <v>2.8</v>
      </c>
      <c r="V12" s="2">
        <v>5.7</v>
      </c>
      <c r="W12" s="2">
        <v>2.5</v>
      </c>
      <c r="X12" s="2">
        <v>3.3</v>
      </c>
      <c r="Y12" s="2">
        <v>4</v>
      </c>
      <c r="Z12" s="2">
        <v>5</v>
      </c>
      <c r="AA12" s="2">
        <v>4.0999999999999996</v>
      </c>
      <c r="AB12" s="2">
        <v>4.9000000000000004</v>
      </c>
      <c r="AC12" s="2">
        <v>4.9000000000000004</v>
      </c>
      <c r="AD12" s="2">
        <v>5</v>
      </c>
      <c r="AE12" s="2">
        <v>6.3</v>
      </c>
      <c r="AF12" s="2">
        <v>6.7</v>
      </c>
      <c r="AG12" s="2">
        <v>6.9</v>
      </c>
      <c r="AH12" s="15">
        <v>7.9</v>
      </c>
      <c r="AI12" s="234" t="s">
        <v>325</v>
      </c>
    </row>
    <row r="13" spans="1:35" x14ac:dyDescent="0.25">
      <c r="A13" s="234" t="s">
        <v>326</v>
      </c>
      <c r="B13" s="228">
        <v>4.5999999999999996</v>
      </c>
      <c r="C13" s="2">
        <v>4.5</v>
      </c>
      <c r="D13" s="2">
        <v>4.8</v>
      </c>
      <c r="E13" s="2">
        <v>5.2</v>
      </c>
      <c r="F13" s="2">
        <v>4.8</v>
      </c>
      <c r="G13" s="2">
        <v>4.3</v>
      </c>
      <c r="H13" s="2">
        <v>3.8</v>
      </c>
      <c r="I13" s="2">
        <v>3.8</v>
      </c>
      <c r="J13" s="2">
        <v>4.8</v>
      </c>
      <c r="K13" s="2">
        <v>4</v>
      </c>
      <c r="L13" s="2">
        <v>3.9</v>
      </c>
      <c r="M13" s="14"/>
      <c r="N13" s="2">
        <v>0.3</v>
      </c>
      <c r="O13" s="2">
        <v>3.2</v>
      </c>
      <c r="P13" s="2">
        <v>0.6</v>
      </c>
      <c r="Q13" s="2">
        <v>1.4</v>
      </c>
      <c r="R13" s="2">
        <v>0.6</v>
      </c>
      <c r="S13" s="2">
        <v>3.8</v>
      </c>
      <c r="T13" s="2">
        <v>3.1</v>
      </c>
      <c r="U13" s="2">
        <v>2.4</v>
      </c>
      <c r="V13" s="2">
        <v>2.9</v>
      </c>
      <c r="W13" s="2">
        <v>1.7</v>
      </c>
      <c r="X13" s="2">
        <v>0.8</v>
      </c>
      <c r="Y13" s="2">
        <v>1.2</v>
      </c>
      <c r="Z13" s="2">
        <v>2.2999999999999998</v>
      </c>
      <c r="AA13" s="2">
        <v>1.2</v>
      </c>
      <c r="AB13" s="2">
        <v>2</v>
      </c>
      <c r="AC13" s="2">
        <v>2.4</v>
      </c>
      <c r="AD13" s="2">
        <v>2.2000000000000002</v>
      </c>
      <c r="AE13" s="2">
        <v>3.5</v>
      </c>
      <c r="AF13" s="2">
        <v>3.9</v>
      </c>
      <c r="AG13" s="2">
        <v>4.0999999999999996</v>
      </c>
      <c r="AH13" s="15">
        <v>5.5</v>
      </c>
      <c r="AI13" s="234" t="s">
        <v>326</v>
      </c>
    </row>
    <row r="14" spans="1:35" x14ac:dyDescent="0.25">
      <c r="A14" s="234" t="s">
        <v>327</v>
      </c>
      <c r="B14" s="228">
        <v>4.5</v>
      </c>
      <c r="C14" s="2">
        <v>4.4000000000000004</v>
      </c>
      <c r="D14" s="2">
        <v>4.7</v>
      </c>
      <c r="E14" s="2">
        <v>5.0999999999999996</v>
      </c>
      <c r="F14" s="2">
        <v>4.7</v>
      </c>
      <c r="G14" s="2">
        <v>4.2</v>
      </c>
      <c r="H14" s="2">
        <v>3.7</v>
      </c>
      <c r="I14" s="2">
        <v>3.7</v>
      </c>
      <c r="J14" s="2">
        <v>4.7</v>
      </c>
      <c r="K14" s="2">
        <v>3.8</v>
      </c>
      <c r="L14" s="2">
        <v>3.8</v>
      </c>
      <c r="M14" s="2">
        <v>0.3</v>
      </c>
      <c r="N14" s="14"/>
      <c r="O14" s="2">
        <v>3.1</v>
      </c>
      <c r="P14" s="2">
        <v>0.6</v>
      </c>
      <c r="Q14" s="2">
        <v>1.3</v>
      </c>
      <c r="R14" s="2">
        <v>0.6</v>
      </c>
      <c r="S14" s="2">
        <v>3.7</v>
      </c>
      <c r="T14" s="2">
        <v>3</v>
      </c>
      <c r="U14" s="2">
        <v>2.2999999999999998</v>
      </c>
      <c r="V14" s="2">
        <v>2.6</v>
      </c>
      <c r="W14" s="2">
        <v>1.5</v>
      </c>
      <c r="X14" s="2">
        <v>0.6</v>
      </c>
      <c r="Y14" s="2">
        <v>0.9</v>
      </c>
      <c r="Z14" s="2">
        <v>2</v>
      </c>
      <c r="AA14" s="2">
        <v>0.9</v>
      </c>
      <c r="AB14" s="2">
        <v>1.8</v>
      </c>
      <c r="AC14" s="2">
        <v>2.2000000000000002</v>
      </c>
      <c r="AD14" s="2">
        <v>1.9</v>
      </c>
      <c r="AE14" s="2">
        <v>3.2</v>
      </c>
      <c r="AF14" s="2">
        <v>3.6</v>
      </c>
      <c r="AG14" s="2">
        <v>3.8</v>
      </c>
      <c r="AH14" s="15">
        <v>5.3</v>
      </c>
      <c r="AI14" s="234" t="s">
        <v>327</v>
      </c>
    </row>
    <row r="15" spans="1:35" x14ac:dyDescent="0.25">
      <c r="A15" s="231" t="s">
        <v>328</v>
      </c>
      <c r="B15" s="228">
        <v>2.4</v>
      </c>
      <c r="C15" s="2">
        <v>1.9</v>
      </c>
      <c r="D15" s="2">
        <v>2.1</v>
      </c>
      <c r="E15" s="2">
        <v>2.4</v>
      </c>
      <c r="F15" s="2">
        <v>1.9</v>
      </c>
      <c r="G15" s="2">
        <v>1.5</v>
      </c>
      <c r="H15" s="2">
        <v>1.7</v>
      </c>
      <c r="I15" s="2">
        <v>0.8</v>
      </c>
      <c r="J15" s="2">
        <v>2.2999999999999998</v>
      </c>
      <c r="K15" s="2">
        <v>0.9</v>
      </c>
      <c r="L15" s="2">
        <v>0.9</v>
      </c>
      <c r="M15" s="2">
        <v>3.2</v>
      </c>
      <c r="N15" s="2">
        <v>3.1</v>
      </c>
      <c r="O15" s="14"/>
      <c r="P15" s="2">
        <v>3</v>
      </c>
      <c r="Q15" s="2">
        <v>1.9</v>
      </c>
      <c r="R15" s="2">
        <v>2.7</v>
      </c>
      <c r="S15" s="2">
        <v>2.4</v>
      </c>
      <c r="T15" s="2">
        <v>1.7</v>
      </c>
      <c r="U15" s="2">
        <v>2.1</v>
      </c>
      <c r="V15" s="2">
        <v>4.9000000000000004</v>
      </c>
      <c r="W15" s="2">
        <v>1.7</v>
      </c>
      <c r="X15" s="2">
        <v>2.6</v>
      </c>
      <c r="Y15" s="2">
        <v>3.2</v>
      </c>
      <c r="Z15" s="2">
        <v>4.3</v>
      </c>
      <c r="AA15" s="2">
        <v>3.4</v>
      </c>
      <c r="AB15" s="2">
        <v>4.0999999999999996</v>
      </c>
      <c r="AC15" s="2">
        <v>4.2</v>
      </c>
      <c r="AD15" s="2">
        <v>4.3</v>
      </c>
      <c r="AE15" s="2">
        <v>5.5</v>
      </c>
      <c r="AF15" s="2">
        <v>5.9</v>
      </c>
      <c r="AG15" s="2">
        <v>6.1</v>
      </c>
      <c r="AH15" s="15">
        <v>7.3</v>
      </c>
      <c r="AI15" s="231" t="s">
        <v>328</v>
      </c>
    </row>
    <row r="16" spans="1:35" x14ac:dyDescent="0.25">
      <c r="A16" s="231" t="s">
        <v>329</v>
      </c>
      <c r="B16" s="228">
        <v>4.4000000000000004</v>
      </c>
      <c r="C16" s="2">
        <v>4.3</v>
      </c>
      <c r="D16" s="2">
        <v>4.7</v>
      </c>
      <c r="E16" s="2">
        <v>5.0999999999999996</v>
      </c>
      <c r="F16" s="2">
        <v>4.7</v>
      </c>
      <c r="G16" s="2">
        <v>4.2</v>
      </c>
      <c r="H16" s="2">
        <v>3.7</v>
      </c>
      <c r="I16" s="2">
        <v>3.7</v>
      </c>
      <c r="J16" s="2">
        <v>4.7</v>
      </c>
      <c r="K16" s="2">
        <v>3.8</v>
      </c>
      <c r="L16" s="2">
        <v>3.8</v>
      </c>
      <c r="M16" s="2">
        <v>0.6</v>
      </c>
      <c r="N16" s="2">
        <v>0.6</v>
      </c>
      <c r="O16" s="2">
        <v>3</v>
      </c>
      <c r="P16" s="14"/>
      <c r="Q16" s="2">
        <v>1.2</v>
      </c>
      <c r="R16" s="2">
        <v>0.5</v>
      </c>
      <c r="S16" s="2">
        <v>3.7</v>
      </c>
      <c r="T16" s="2">
        <v>3</v>
      </c>
      <c r="U16" s="2">
        <v>2.2999999999999998</v>
      </c>
      <c r="V16" s="2">
        <v>3.1</v>
      </c>
      <c r="W16" s="2">
        <v>1.6</v>
      </c>
      <c r="X16" s="2">
        <v>1</v>
      </c>
      <c r="Y16" s="2">
        <v>1.4</v>
      </c>
      <c r="Z16" s="2">
        <v>2.4</v>
      </c>
      <c r="AA16" s="2">
        <v>1.4</v>
      </c>
      <c r="AB16" s="2">
        <v>2.2000000000000002</v>
      </c>
      <c r="AC16" s="2">
        <v>2.6</v>
      </c>
      <c r="AD16" s="2">
        <v>2.4</v>
      </c>
      <c r="AE16" s="2">
        <v>3.7</v>
      </c>
      <c r="AF16" s="2">
        <v>4.0999999999999996</v>
      </c>
      <c r="AG16" s="2">
        <v>4.3</v>
      </c>
      <c r="AH16" s="15">
        <v>5.7</v>
      </c>
      <c r="AI16" s="231" t="s">
        <v>329</v>
      </c>
    </row>
    <row r="17" spans="1:35" x14ac:dyDescent="0.25">
      <c r="A17" s="231" t="s">
        <v>330</v>
      </c>
      <c r="B17" s="228">
        <v>3.3</v>
      </c>
      <c r="C17" s="2">
        <v>3.2</v>
      </c>
      <c r="D17" s="2">
        <v>3.5</v>
      </c>
      <c r="E17" s="2">
        <v>3.9</v>
      </c>
      <c r="F17" s="2">
        <v>3.5</v>
      </c>
      <c r="G17" s="2">
        <v>3</v>
      </c>
      <c r="H17" s="2">
        <v>2.9</v>
      </c>
      <c r="I17" s="2">
        <v>2.5</v>
      </c>
      <c r="J17" s="2">
        <v>3.7</v>
      </c>
      <c r="K17" s="2">
        <v>2.7</v>
      </c>
      <c r="L17" s="2">
        <v>2.6</v>
      </c>
      <c r="M17" s="2">
        <v>1.4</v>
      </c>
      <c r="N17" s="2">
        <v>1.3</v>
      </c>
      <c r="O17" s="2">
        <v>1.9</v>
      </c>
      <c r="P17" s="2">
        <v>1.2</v>
      </c>
      <c r="Q17" s="14"/>
      <c r="R17" s="2">
        <v>0.9</v>
      </c>
      <c r="S17" s="2">
        <v>2.5</v>
      </c>
      <c r="T17" s="2">
        <v>1.8</v>
      </c>
      <c r="U17" s="2">
        <v>1.1000000000000001</v>
      </c>
      <c r="V17" s="2">
        <v>3.2</v>
      </c>
      <c r="W17" s="2">
        <v>0.5</v>
      </c>
      <c r="X17" s="2">
        <v>0.9</v>
      </c>
      <c r="Y17" s="2">
        <v>1.5</v>
      </c>
      <c r="Z17" s="2">
        <v>2.6</v>
      </c>
      <c r="AA17" s="2">
        <v>1.7</v>
      </c>
      <c r="AB17" s="2">
        <v>2.4</v>
      </c>
      <c r="AC17" s="2">
        <v>2.8</v>
      </c>
      <c r="AD17" s="2">
        <v>2.6</v>
      </c>
      <c r="AE17" s="2">
        <v>3.8</v>
      </c>
      <c r="AF17" s="2">
        <v>4.2</v>
      </c>
      <c r="AG17" s="2">
        <v>4.4000000000000004</v>
      </c>
      <c r="AH17" s="15">
        <v>5.8</v>
      </c>
      <c r="AI17" s="231" t="s">
        <v>330</v>
      </c>
    </row>
    <row r="18" spans="1:35" x14ac:dyDescent="0.25">
      <c r="A18" s="231" t="s">
        <v>331</v>
      </c>
      <c r="B18" s="228">
        <v>4.0999999999999996</v>
      </c>
      <c r="C18" s="2">
        <v>4</v>
      </c>
      <c r="D18" s="2">
        <v>4.3</v>
      </c>
      <c r="E18" s="2">
        <v>4.7</v>
      </c>
      <c r="F18" s="2">
        <v>4.3</v>
      </c>
      <c r="G18" s="2">
        <v>3.9</v>
      </c>
      <c r="H18" s="2">
        <v>3.5</v>
      </c>
      <c r="I18" s="2">
        <v>3.3</v>
      </c>
      <c r="J18" s="2">
        <v>4.4000000000000004</v>
      </c>
      <c r="K18" s="2">
        <v>3.5</v>
      </c>
      <c r="L18" s="2">
        <v>3.5</v>
      </c>
      <c r="M18" s="2">
        <v>0.6</v>
      </c>
      <c r="N18" s="2">
        <v>0.6</v>
      </c>
      <c r="O18" s="2">
        <v>2.7</v>
      </c>
      <c r="P18" s="2">
        <v>0.5</v>
      </c>
      <c r="Q18" s="2">
        <v>0.9</v>
      </c>
      <c r="R18" s="14"/>
      <c r="S18" s="2">
        <v>3.4</v>
      </c>
      <c r="T18" s="2">
        <v>2.7</v>
      </c>
      <c r="U18" s="2">
        <v>2</v>
      </c>
      <c r="V18" s="2">
        <v>3.1</v>
      </c>
      <c r="W18" s="2">
        <v>1.2</v>
      </c>
      <c r="X18" s="2">
        <v>1</v>
      </c>
      <c r="Y18" s="2">
        <v>1.4</v>
      </c>
      <c r="Z18" s="2">
        <v>2.5</v>
      </c>
      <c r="AA18" s="2">
        <v>1.4</v>
      </c>
      <c r="AB18" s="2">
        <v>2.2000000000000002</v>
      </c>
      <c r="AC18" s="2">
        <v>2.6</v>
      </c>
      <c r="AD18" s="2">
        <v>2.5</v>
      </c>
      <c r="AE18" s="2">
        <v>3.7</v>
      </c>
      <c r="AF18" s="2">
        <v>4.0999999999999996</v>
      </c>
      <c r="AG18" s="2">
        <v>4.3</v>
      </c>
      <c r="AH18" s="15">
        <v>5.7</v>
      </c>
      <c r="AI18" s="231" t="s">
        <v>331</v>
      </c>
    </row>
    <row r="19" spans="1:35" x14ac:dyDescent="0.25">
      <c r="A19" s="231" t="s">
        <v>332</v>
      </c>
      <c r="B19" s="228">
        <v>2.4</v>
      </c>
      <c r="C19" s="2">
        <v>2.7</v>
      </c>
      <c r="D19" s="2">
        <v>3.3</v>
      </c>
      <c r="E19" s="2">
        <v>3.9</v>
      </c>
      <c r="F19" s="2">
        <v>3.6</v>
      </c>
      <c r="G19" s="2">
        <v>3.2</v>
      </c>
      <c r="H19" s="2">
        <v>3</v>
      </c>
      <c r="I19" s="2">
        <v>2.9</v>
      </c>
      <c r="J19" s="2">
        <v>3.8</v>
      </c>
      <c r="K19" s="2">
        <v>3.2</v>
      </c>
      <c r="L19" s="2">
        <v>3.2</v>
      </c>
      <c r="M19" s="2">
        <v>3.8</v>
      </c>
      <c r="N19" s="2">
        <v>3.7</v>
      </c>
      <c r="O19" s="2">
        <v>2.4</v>
      </c>
      <c r="P19" s="2">
        <v>3.7</v>
      </c>
      <c r="Q19" s="2">
        <v>2.5</v>
      </c>
      <c r="R19" s="2">
        <v>3.4</v>
      </c>
      <c r="S19" s="14"/>
      <c r="T19" s="2">
        <v>0.7</v>
      </c>
      <c r="U19" s="2">
        <v>2.5</v>
      </c>
      <c r="V19" s="2">
        <v>5.6</v>
      </c>
      <c r="W19" s="2">
        <v>2.2999999999999998</v>
      </c>
      <c r="X19" s="2">
        <v>3.2</v>
      </c>
      <c r="Y19" s="2">
        <v>3.8</v>
      </c>
      <c r="Z19" s="2">
        <v>4.9000000000000004</v>
      </c>
      <c r="AA19" s="2">
        <v>4</v>
      </c>
      <c r="AB19" s="2">
        <v>4.8</v>
      </c>
      <c r="AC19" s="2">
        <v>4.8</v>
      </c>
      <c r="AD19" s="2">
        <v>4.9000000000000004</v>
      </c>
      <c r="AE19" s="2">
        <v>6.2</v>
      </c>
      <c r="AF19" s="2">
        <v>6.6</v>
      </c>
      <c r="AG19" s="2">
        <v>6.8</v>
      </c>
      <c r="AH19" s="15">
        <v>7.8</v>
      </c>
      <c r="AI19" s="231" t="s">
        <v>332</v>
      </c>
    </row>
    <row r="20" spans="1:35" x14ac:dyDescent="0.25">
      <c r="A20" s="231" t="s">
        <v>333</v>
      </c>
      <c r="B20" s="228">
        <v>2</v>
      </c>
      <c r="C20" s="2">
        <v>2.2000000000000002</v>
      </c>
      <c r="D20" s="2">
        <v>2.7</v>
      </c>
      <c r="E20" s="2">
        <v>3.3</v>
      </c>
      <c r="F20" s="2">
        <v>3</v>
      </c>
      <c r="G20" s="2">
        <v>2.6</v>
      </c>
      <c r="H20" s="2">
        <v>2.5</v>
      </c>
      <c r="I20" s="2">
        <v>2.2000000000000002</v>
      </c>
      <c r="J20" s="2">
        <v>3.3</v>
      </c>
      <c r="K20" s="2">
        <v>2.5</v>
      </c>
      <c r="L20" s="2">
        <v>2.5</v>
      </c>
      <c r="M20" s="2">
        <v>3.1</v>
      </c>
      <c r="N20" s="2">
        <v>3</v>
      </c>
      <c r="O20" s="2">
        <v>1.7</v>
      </c>
      <c r="P20" s="2">
        <v>3</v>
      </c>
      <c r="Q20" s="2">
        <v>1.8</v>
      </c>
      <c r="R20" s="2">
        <v>2.7</v>
      </c>
      <c r="S20" s="2">
        <v>0.7</v>
      </c>
      <c r="T20" s="14"/>
      <c r="U20" s="2">
        <v>1.8</v>
      </c>
      <c r="V20" s="2">
        <v>4.9000000000000004</v>
      </c>
      <c r="W20" s="2">
        <v>1.7</v>
      </c>
      <c r="X20" s="2">
        <v>2.5</v>
      </c>
      <c r="Y20" s="2">
        <v>3.2</v>
      </c>
      <c r="Z20" s="2">
        <v>4.3</v>
      </c>
      <c r="AA20" s="2">
        <v>3.4</v>
      </c>
      <c r="AB20" s="2">
        <v>4.0999999999999996</v>
      </c>
      <c r="AC20" s="2">
        <v>4.2</v>
      </c>
      <c r="AD20" s="2">
        <v>4.4000000000000004</v>
      </c>
      <c r="AE20" s="2">
        <v>5.5</v>
      </c>
      <c r="AF20" s="2">
        <v>5.9</v>
      </c>
      <c r="AG20" s="2">
        <v>6.1</v>
      </c>
      <c r="AH20" s="15">
        <v>7.2</v>
      </c>
      <c r="AI20" s="231" t="s">
        <v>333</v>
      </c>
    </row>
    <row r="21" spans="1:35" x14ac:dyDescent="0.25">
      <c r="A21" s="231" t="s">
        <v>334</v>
      </c>
      <c r="B21" s="228">
        <v>3.3</v>
      </c>
      <c r="C21" s="2">
        <v>3.3</v>
      </c>
      <c r="D21" s="2">
        <v>3.7</v>
      </c>
      <c r="E21" s="2">
        <v>4.0999999999999996</v>
      </c>
      <c r="F21" s="2">
        <v>3.7</v>
      </c>
      <c r="G21" s="2">
        <v>3.2</v>
      </c>
      <c r="H21" s="2">
        <v>3</v>
      </c>
      <c r="I21" s="2">
        <v>2.7</v>
      </c>
      <c r="J21" s="2">
        <v>3.8</v>
      </c>
      <c r="K21" s="2">
        <v>2.9</v>
      </c>
      <c r="L21" s="2">
        <v>2.8</v>
      </c>
      <c r="M21" s="2">
        <v>2.4</v>
      </c>
      <c r="N21" s="2">
        <v>2.2999999999999998</v>
      </c>
      <c r="O21" s="2">
        <v>2.1</v>
      </c>
      <c r="P21" s="2">
        <v>2.2999999999999998</v>
      </c>
      <c r="Q21" s="2">
        <v>1.1000000000000001</v>
      </c>
      <c r="R21" s="2">
        <v>2</v>
      </c>
      <c r="S21" s="2">
        <v>2.5</v>
      </c>
      <c r="T21" s="2">
        <v>1.8</v>
      </c>
      <c r="U21" s="14"/>
      <c r="V21" s="2">
        <v>4.2</v>
      </c>
      <c r="W21" s="2">
        <v>0.8</v>
      </c>
      <c r="X21" s="2">
        <v>1.8</v>
      </c>
      <c r="Y21" s="2">
        <v>2.4</v>
      </c>
      <c r="Z21" s="2">
        <v>3.5</v>
      </c>
      <c r="AA21" s="2">
        <v>2.6</v>
      </c>
      <c r="AB21" s="2">
        <v>3.4</v>
      </c>
      <c r="AC21" s="2">
        <v>3.6</v>
      </c>
      <c r="AD21" s="2">
        <v>3.5</v>
      </c>
      <c r="AE21" s="2">
        <v>4.8</v>
      </c>
      <c r="AF21" s="2">
        <v>5.2</v>
      </c>
      <c r="AG21" s="2">
        <v>5.4</v>
      </c>
      <c r="AH21" s="15">
        <v>6.6</v>
      </c>
      <c r="AI21" s="231" t="s">
        <v>334</v>
      </c>
    </row>
    <row r="22" spans="1:35" x14ac:dyDescent="0.25">
      <c r="A22" s="231" t="s">
        <v>335</v>
      </c>
      <c r="B22" s="228">
        <v>6.4</v>
      </c>
      <c r="C22" s="2">
        <v>6.2</v>
      </c>
      <c r="D22" s="2">
        <v>6.6</v>
      </c>
      <c r="E22" s="2">
        <v>7</v>
      </c>
      <c r="F22" s="2">
        <v>6.5</v>
      </c>
      <c r="G22" s="2">
        <v>6.1</v>
      </c>
      <c r="H22" s="2">
        <v>5.2</v>
      </c>
      <c r="I22" s="2">
        <v>5.6</v>
      </c>
      <c r="J22" s="2">
        <v>6.3</v>
      </c>
      <c r="K22" s="2">
        <v>5.7</v>
      </c>
      <c r="L22" s="2">
        <v>5.7</v>
      </c>
      <c r="M22" s="2">
        <v>2.9</v>
      </c>
      <c r="N22" s="2">
        <v>2.6</v>
      </c>
      <c r="O22" s="2">
        <v>4.9000000000000004</v>
      </c>
      <c r="P22" s="2">
        <v>3.1</v>
      </c>
      <c r="Q22" s="2">
        <v>3.2</v>
      </c>
      <c r="R22" s="2">
        <v>3.1</v>
      </c>
      <c r="S22" s="2">
        <v>5.6</v>
      </c>
      <c r="T22" s="2">
        <v>4.9000000000000004</v>
      </c>
      <c r="U22" s="2">
        <v>4.2</v>
      </c>
      <c r="V22" s="14"/>
      <c r="W22" s="2">
        <v>3.4</v>
      </c>
      <c r="X22" s="2">
        <v>2.5</v>
      </c>
      <c r="Y22" s="2">
        <v>1.9</v>
      </c>
      <c r="Z22" s="2">
        <v>0.8</v>
      </c>
      <c r="AA22" s="2">
        <v>2.5</v>
      </c>
      <c r="AB22" s="2">
        <v>2.1</v>
      </c>
      <c r="AC22" s="2">
        <v>2.4</v>
      </c>
      <c r="AD22" s="2">
        <v>1.8</v>
      </c>
      <c r="AE22" s="2">
        <v>1.7</v>
      </c>
      <c r="AF22" s="2">
        <v>1.5</v>
      </c>
      <c r="AG22" s="2">
        <v>1.7</v>
      </c>
      <c r="AH22" s="15">
        <v>3.5</v>
      </c>
      <c r="AI22" s="231" t="s">
        <v>335</v>
      </c>
    </row>
    <row r="23" spans="1:35" x14ac:dyDescent="0.25">
      <c r="A23" s="231" t="s">
        <v>431</v>
      </c>
      <c r="B23" s="228">
        <v>3.1</v>
      </c>
      <c r="C23" s="2">
        <v>3</v>
      </c>
      <c r="D23" s="2">
        <v>3.3</v>
      </c>
      <c r="E23" s="2">
        <v>3.7</v>
      </c>
      <c r="F23" s="2">
        <v>3.3</v>
      </c>
      <c r="G23" s="2">
        <v>2.9</v>
      </c>
      <c r="H23" s="2">
        <v>2.7</v>
      </c>
      <c r="I23" s="2">
        <v>2.2999999999999998</v>
      </c>
      <c r="J23" s="2">
        <v>3.5</v>
      </c>
      <c r="K23" s="2">
        <v>2.5</v>
      </c>
      <c r="L23" s="2">
        <v>2.5</v>
      </c>
      <c r="M23" s="2">
        <v>1.7</v>
      </c>
      <c r="N23" s="2">
        <v>1.5</v>
      </c>
      <c r="O23" s="2">
        <v>1.7</v>
      </c>
      <c r="P23" s="2">
        <v>1.6</v>
      </c>
      <c r="Q23" s="2">
        <v>0.5</v>
      </c>
      <c r="R23" s="2">
        <v>1.2</v>
      </c>
      <c r="S23" s="2">
        <v>2.2999999999999998</v>
      </c>
      <c r="T23" s="2">
        <v>1.7</v>
      </c>
      <c r="U23" s="2">
        <v>0.8</v>
      </c>
      <c r="V23" s="2">
        <v>3.4</v>
      </c>
      <c r="W23" s="14"/>
      <c r="X23" s="2">
        <v>1</v>
      </c>
      <c r="Y23" s="2">
        <v>1.7</v>
      </c>
      <c r="Z23" s="2">
        <v>2.7</v>
      </c>
      <c r="AA23" s="2">
        <v>1.8</v>
      </c>
      <c r="AB23" s="2">
        <v>2.6</v>
      </c>
      <c r="AC23" s="2">
        <v>2.9</v>
      </c>
      <c r="AD23" s="2">
        <v>2.8</v>
      </c>
      <c r="AE23" s="2">
        <v>4</v>
      </c>
      <c r="AF23" s="2">
        <v>4.4000000000000004</v>
      </c>
      <c r="AG23" s="2">
        <v>4.5999999999999996</v>
      </c>
      <c r="AH23" s="15">
        <v>6</v>
      </c>
      <c r="AI23" s="231" t="s">
        <v>431</v>
      </c>
    </row>
    <row r="24" spans="1:35" x14ac:dyDescent="0.25">
      <c r="A24" s="231" t="s">
        <v>336</v>
      </c>
      <c r="B24" s="228">
        <v>4</v>
      </c>
      <c r="C24" s="2">
        <v>3.9</v>
      </c>
      <c r="D24" s="2">
        <v>4.2</v>
      </c>
      <c r="E24" s="2">
        <v>4.5999999999999996</v>
      </c>
      <c r="F24" s="2">
        <v>4.2</v>
      </c>
      <c r="G24" s="2">
        <v>3.7</v>
      </c>
      <c r="H24" s="2">
        <v>3.4</v>
      </c>
      <c r="I24" s="2">
        <v>3.2</v>
      </c>
      <c r="J24" s="2">
        <v>4.2</v>
      </c>
      <c r="K24" s="2">
        <v>3.3</v>
      </c>
      <c r="L24" s="2">
        <v>3.3</v>
      </c>
      <c r="M24" s="2">
        <v>0.8</v>
      </c>
      <c r="N24" s="2">
        <v>0.6</v>
      </c>
      <c r="O24" s="2">
        <v>2.6</v>
      </c>
      <c r="P24" s="2">
        <v>1</v>
      </c>
      <c r="Q24" s="2">
        <v>0.9</v>
      </c>
      <c r="R24" s="2">
        <v>1</v>
      </c>
      <c r="S24" s="2">
        <v>3.2</v>
      </c>
      <c r="T24" s="2">
        <v>2.5</v>
      </c>
      <c r="U24" s="2">
        <v>1.8</v>
      </c>
      <c r="V24" s="2">
        <v>2.5</v>
      </c>
      <c r="W24" s="2">
        <v>1</v>
      </c>
      <c r="X24" s="14"/>
      <c r="Y24" s="2">
        <v>0.7</v>
      </c>
      <c r="Z24" s="2">
        <v>1.8</v>
      </c>
      <c r="AA24" s="2">
        <v>0.9</v>
      </c>
      <c r="AB24" s="2">
        <v>1.7</v>
      </c>
      <c r="AC24" s="2">
        <v>2.1</v>
      </c>
      <c r="AD24" s="2">
        <v>1.8</v>
      </c>
      <c r="AE24" s="2">
        <v>3.1</v>
      </c>
      <c r="AF24" s="2">
        <v>3.5</v>
      </c>
      <c r="AG24" s="2">
        <v>3.7</v>
      </c>
      <c r="AH24" s="15">
        <v>5.0999999999999996</v>
      </c>
      <c r="AI24" s="231" t="s">
        <v>336</v>
      </c>
    </row>
    <row r="25" spans="1:35" x14ac:dyDescent="0.25">
      <c r="A25" s="231" t="s">
        <v>337</v>
      </c>
      <c r="B25" s="228">
        <v>4.5999999999999996</v>
      </c>
      <c r="C25" s="2">
        <v>4.5</v>
      </c>
      <c r="D25" s="2">
        <v>4.8</v>
      </c>
      <c r="E25" s="2">
        <v>5.2</v>
      </c>
      <c r="F25" s="2">
        <v>4.8</v>
      </c>
      <c r="G25" s="2">
        <v>4.4000000000000004</v>
      </c>
      <c r="H25" s="2">
        <v>3.9</v>
      </c>
      <c r="I25" s="2">
        <v>3.8</v>
      </c>
      <c r="J25" s="2">
        <v>4.8</v>
      </c>
      <c r="K25" s="2">
        <v>4</v>
      </c>
      <c r="L25" s="2">
        <v>4</v>
      </c>
      <c r="M25" s="2">
        <v>1.2</v>
      </c>
      <c r="N25" s="2">
        <v>0.9</v>
      </c>
      <c r="O25" s="2">
        <v>3.2</v>
      </c>
      <c r="P25" s="2">
        <v>1.4</v>
      </c>
      <c r="Q25" s="2">
        <v>1.5</v>
      </c>
      <c r="R25" s="2">
        <v>1.4</v>
      </c>
      <c r="S25" s="2">
        <v>3.8</v>
      </c>
      <c r="T25" s="2">
        <v>3.2</v>
      </c>
      <c r="U25" s="2">
        <v>2.4</v>
      </c>
      <c r="V25" s="2">
        <v>1.9</v>
      </c>
      <c r="W25" s="2">
        <v>1.7</v>
      </c>
      <c r="X25" s="2">
        <v>0.7</v>
      </c>
      <c r="Y25" s="14"/>
      <c r="Z25" s="2">
        <v>1.2</v>
      </c>
      <c r="AA25" s="2">
        <v>0.9</v>
      </c>
      <c r="AB25" s="2">
        <v>1.2</v>
      </c>
      <c r="AC25" s="2">
        <v>1.7</v>
      </c>
      <c r="AD25" s="2">
        <v>1.4</v>
      </c>
      <c r="AE25" s="2">
        <v>2.5</v>
      </c>
      <c r="AF25" s="2">
        <v>2.9</v>
      </c>
      <c r="AG25" s="2">
        <v>3.1</v>
      </c>
      <c r="AH25" s="15">
        <v>4.5999999999999996</v>
      </c>
      <c r="AI25" s="231" t="s">
        <v>337</v>
      </c>
    </row>
    <row r="26" spans="1:35" x14ac:dyDescent="0.25">
      <c r="A26" s="231" t="s">
        <v>338</v>
      </c>
      <c r="B26" s="228">
        <v>5.7</v>
      </c>
      <c r="C26" s="2">
        <v>5.6</v>
      </c>
      <c r="D26" s="2">
        <v>5.9</v>
      </c>
      <c r="E26" s="2">
        <v>6.3</v>
      </c>
      <c r="F26" s="2">
        <v>5.9</v>
      </c>
      <c r="G26" s="2">
        <v>5.5</v>
      </c>
      <c r="H26" s="2">
        <v>4.7</v>
      </c>
      <c r="I26" s="2">
        <v>4.9000000000000004</v>
      </c>
      <c r="J26" s="2">
        <v>5.7</v>
      </c>
      <c r="K26" s="2">
        <v>5.0999999999999996</v>
      </c>
      <c r="L26" s="2">
        <v>5</v>
      </c>
      <c r="M26" s="2">
        <v>2.2999999999999998</v>
      </c>
      <c r="N26" s="2">
        <v>2</v>
      </c>
      <c r="O26" s="2">
        <v>4.3</v>
      </c>
      <c r="P26" s="2">
        <v>2.4</v>
      </c>
      <c r="Q26" s="2">
        <v>2.6</v>
      </c>
      <c r="R26" s="2">
        <v>2.5</v>
      </c>
      <c r="S26" s="2">
        <v>4.9000000000000004</v>
      </c>
      <c r="T26" s="2">
        <v>4.3</v>
      </c>
      <c r="U26" s="2">
        <v>3.5</v>
      </c>
      <c r="V26" s="2">
        <v>0.8</v>
      </c>
      <c r="W26" s="2">
        <v>2.7</v>
      </c>
      <c r="X26" s="2">
        <v>1.8</v>
      </c>
      <c r="Y26" s="2">
        <v>1.2</v>
      </c>
      <c r="Z26" s="14"/>
      <c r="AA26" s="2">
        <v>1.8</v>
      </c>
      <c r="AB26" s="2">
        <v>1.4</v>
      </c>
      <c r="AC26" s="2">
        <v>1.8</v>
      </c>
      <c r="AD26" s="2">
        <v>1.3</v>
      </c>
      <c r="AE26" s="2">
        <v>1.6</v>
      </c>
      <c r="AF26" s="2">
        <v>1.8</v>
      </c>
      <c r="AG26" s="2">
        <v>2</v>
      </c>
      <c r="AH26" s="15">
        <v>3.7</v>
      </c>
      <c r="AI26" s="231" t="s">
        <v>338</v>
      </c>
    </row>
    <row r="27" spans="1:35" x14ac:dyDescent="0.25">
      <c r="A27" s="231" t="s">
        <v>339</v>
      </c>
      <c r="B27" s="228">
        <v>4.8</v>
      </c>
      <c r="C27" s="2">
        <v>4.7</v>
      </c>
      <c r="D27" s="2">
        <v>5</v>
      </c>
      <c r="E27" s="2">
        <v>5.4</v>
      </c>
      <c r="F27" s="2">
        <v>5</v>
      </c>
      <c r="G27" s="2">
        <v>4.5</v>
      </c>
      <c r="H27" s="2">
        <v>4</v>
      </c>
      <c r="I27" s="2">
        <v>4</v>
      </c>
      <c r="J27" s="2">
        <v>4.9000000000000004</v>
      </c>
      <c r="K27" s="2">
        <v>4.2</v>
      </c>
      <c r="L27" s="2">
        <v>4.0999999999999996</v>
      </c>
      <c r="M27" s="2">
        <v>1.2</v>
      </c>
      <c r="N27" s="2">
        <v>0.9</v>
      </c>
      <c r="O27" s="2">
        <v>3.4</v>
      </c>
      <c r="P27" s="2">
        <v>1.4</v>
      </c>
      <c r="Q27" s="2">
        <v>1.7</v>
      </c>
      <c r="R27" s="2">
        <v>1.4</v>
      </c>
      <c r="S27" s="2">
        <v>4</v>
      </c>
      <c r="T27" s="2">
        <v>3.4</v>
      </c>
      <c r="U27" s="2">
        <v>2.6</v>
      </c>
      <c r="V27" s="2">
        <v>2.5</v>
      </c>
      <c r="W27" s="2">
        <v>1.8</v>
      </c>
      <c r="X27" s="2">
        <v>0.9</v>
      </c>
      <c r="Y27" s="2">
        <v>0.9</v>
      </c>
      <c r="Z27" s="2">
        <v>1.8</v>
      </c>
      <c r="AA27" s="14"/>
      <c r="AB27" s="2">
        <v>1.4</v>
      </c>
      <c r="AC27" s="2">
        <v>1.8</v>
      </c>
      <c r="AD27" s="2">
        <v>1.6</v>
      </c>
      <c r="AE27" s="2">
        <v>3</v>
      </c>
      <c r="AF27" s="2">
        <v>3.5</v>
      </c>
      <c r="AG27" s="2">
        <v>3.7</v>
      </c>
      <c r="AH27" s="15">
        <v>5.0999999999999996</v>
      </c>
      <c r="AI27" s="231" t="s">
        <v>339</v>
      </c>
    </row>
    <row r="28" spans="1:35" x14ac:dyDescent="0.25">
      <c r="A28" s="231" t="s">
        <v>340</v>
      </c>
      <c r="B28" s="228">
        <v>5.6</v>
      </c>
      <c r="C28" s="2">
        <v>5.5</v>
      </c>
      <c r="D28" s="2">
        <v>5.8</v>
      </c>
      <c r="E28" s="2">
        <v>6.2</v>
      </c>
      <c r="F28" s="2">
        <v>5.8</v>
      </c>
      <c r="G28" s="2">
        <v>5.3</v>
      </c>
      <c r="H28" s="2">
        <v>4.5999999999999996</v>
      </c>
      <c r="I28" s="2">
        <v>4.8</v>
      </c>
      <c r="J28" s="2">
        <v>5.6</v>
      </c>
      <c r="K28" s="2">
        <v>4.9000000000000004</v>
      </c>
      <c r="L28" s="2">
        <v>4.9000000000000004</v>
      </c>
      <c r="M28" s="2">
        <v>2</v>
      </c>
      <c r="N28" s="2">
        <v>1.8</v>
      </c>
      <c r="O28" s="2">
        <v>4.0999999999999996</v>
      </c>
      <c r="P28" s="2">
        <v>2.2000000000000002</v>
      </c>
      <c r="Q28" s="2">
        <v>2.4</v>
      </c>
      <c r="R28" s="2">
        <v>2.2000000000000002</v>
      </c>
      <c r="S28" s="2">
        <v>4.8</v>
      </c>
      <c r="T28" s="2">
        <v>4.0999999999999996</v>
      </c>
      <c r="U28" s="2">
        <v>3.4</v>
      </c>
      <c r="V28" s="2">
        <v>2.1</v>
      </c>
      <c r="W28" s="2">
        <v>2.6</v>
      </c>
      <c r="X28" s="2">
        <v>1.7</v>
      </c>
      <c r="Y28" s="2">
        <v>1.2</v>
      </c>
      <c r="Z28" s="2">
        <v>1.4</v>
      </c>
      <c r="AA28" s="2">
        <v>1.4</v>
      </c>
      <c r="AB28" s="14"/>
      <c r="AC28" s="2">
        <v>0.7</v>
      </c>
      <c r="AD28" s="2">
        <v>0.5</v>
      </c>
      <c r="AE28" s="2">
        <v>2.2000000000000002</v>
      </c>
      <c r="AF28" s="2">
        <v>2.7</v>
      </c>
      <c r="AG28" s="2">
        <v>2.9</v>
      </c>
      <c r="AH28" s="15">
        <v>4.5</v>
      </c>
      <c r="AI28" s="231" t="s">
        <v>340</v>
      </c>
    </row>
    <row r="29" spans="1:35" x14ac:dyDescent="0.25">
      <c r="A29" s="464" t="s">
        <v>341</v>
      </c>
      <c r="B29" s="228">
        <v>5.4</v>
      </c>
      <c r="C29" s="2">
        <v>5.3</v>
      </c>
      <c r="D29" s="2">
        <v>5.6</v>
      </c>
      <c r="E29" s="2">
        <v>6</v>
      </c>
      <c r="F29" s="2">
        <v>5.6</v>
      </c>
      <c r="G29" s="2">
        <v>5.2</v>
      </c>
      <c r="H29" s="2">
        <v>5.0999999999999996</v>
      </c>
      <c r="I29" s="2">
        <v>4.7</v>
      </c>
      <c r="J29" s="2">
        <v>6.3</v>
      </c>
      <c r="K29" s="2">
        <v>4.9000000000000004</v>
      </c>
      <c r="L29" s="2">
        <v>4.9000000000000004</v>
      </c>
      <c r="M29" s="2">
        <v>2.4</v>
      </c>
      <c r="N29" s="2">
        <v>2.2000000000000002</v>
      </c>
      <c r="O29" s="2">
        <v>4.2</v>
      </c>
      <c r="P29" s="2">
        <v>2.6</v>
      </c>
      <c r="Q29" s="2">
        <v>2.8</v>
      </c>
      <c r="R29" s="2">
        <v>2.6</v>
      </c>
      <c r="S29" s="2">
        <v>4.8</v>
      </c>
      <c r="T29" s="2">
        <v>4.2</v>
      </c>
      <c r="U29" s="2">
        <v>3.6</v>
      </c>
      <c r="V29" s="2">
        <v>2.4</v>
      </c>
      <c r="W29" s="2">
        <v>2.9</v>
      </c>
      <c r="X29" s="2">
        <v>2.1</v>
      </c>
      <c r="Y29" s="2">
        <v>1.7</v>
      </c>
      <c r="Z29" s="2">
        <v>1.8</v>
      </c>
      <c r="AA29" s="2">
        <v>1.8</v>
      </c>
      <c r="AB29" s="2">
        <v>0.7</v>
      </c>
      <c r="AC29" s="14"/>
      <c r="AD29" s="2">
        <v>1.1000000000000001</v>
      </c>
      <c r="AE29" s="2">
        <v>2.5</v>
      </c>
      <c r="AF29" s="2">
        <v>2.9</v>
      </c>
      <c r="AG29" s="2">
        <v>3.1</v>
      </c>
      <c r="AH29" s="15">
        <v>5.0999999999999996</v>
      </c>
      <c r="AI29" s="464" t="s">
        <v>341</v>
      </c>
    </row>
    <row r="30" spans="1:35" x14ac:dyDescent="0.25">
      <c r="A30" s="233" t="s">
        <v>342</v>
      </c>
      <c r="B30" s="228">
        <v>5.6</v>
      </c>
      <c r="C30" s="2">
        <v>5.5</v>
      </c>
      <c r="D30" s="2">
        <v>6</v>
      </c>
      <c r="E30" s="2">
        <v>6.3</v>
      </c>
      <c r="F30" s="2">
        <v>5.8</v>
      </c>
      <c r="G30" s="2">
        <v>5.4</v>
      </c>
      <c r="H30" s="2">
        <v>4.7</v>
      </c>
      <c r="I30" s="2">
        <v>4.9000000000000004</v>
      </c>
      <c r="J30" s="2">
        <v>5.8</v>
      </c>
      <c r="K30" s="2">
        <v>5</v>
      </c>
      <c r="L30" s="2">
        <v>5</v>
      </c>
      <c r="M30" s="2">
        <v>2.2000000000000002</v>
      </c>
      <c r="N30" s="2">
        <v>1.9</v>
      </c>
      <c r="O30" s="2">
        <v>4.3</v>
      </c>
      <c r="P30" s="2">
        <v>2.4</v>
      </c>
      <c r="Q30" s="2">
        <v>2.6</v>
      </c>
      <c r="R30" s="2">
        <v>2.5</v>
      </c>
      <c r="S30" s="2">
        <v>4.9000000000000004</v>
      </c>
      <c r="T30" s="2">
        <v>4.4000000000000004</v>
      </c>
      <c r="U30" s="2">
        <v>3.5</v>
      </c>
      <c r="V30" s="2">
        <v>1.8</v>
      </c>
      <c r="W30" s="2">
        <v>2.8</v>
      </c>
      <c r="X30" s="2">
        <v>1.8</v>
      </c>
      <c r="Y30" s="2">
        <v>1.4</v>
      </c>
      <c r="Z30" s="2">
        <v>1.3</v>
      </c>
      <c r="AA30" s="2">
        <v>1.6</v>
      </c>
      <c r="AB30" s="2">
        <v>0.5</v>
      </c>
      <c r="AC30" s="2">
        <v>1.1000000000000001</v>
      </c>
      <c r="AD30" s="14"/>
      <c r="AE30" s="2">
        <v>1.8</v>
      </c>
      <c r="AF30" s="2">
        <v>2.2999999999999998</v>
      </c>
      <c r="AG30" s="2">
        <v>2.5</v>
      </c>
      <c r="AH30" s="15">
        <v>4.2</v>
      </c>
      <c r="AI30" s="233" t="s">
        <v>342</v>
      </c>
    </row>
    <row r="31" spans="1:35" x14ac:dyDescent="0.25">
      <c r="A31" s="234" t="s">
        <v>343</v>
      </c>
      <c r="B31" s="228">
        <v>7</v>
      </c>
      <c r="C31" s="2">
        <v>6.8</v>
      </c>
      <c r="D31" s="2">
        <v>7.2</v>
      </c>
      <c r="E31" s="2">
        <v>7.6</v>
      </c>
      <c r="F31" s="2">
        <v>7.1</v>
      </c>
      <c r="G31" s="2">
        <v>6.7</v>
      </c>
      <c r="H31" s="2">
        <v>5.6</v>
      </c>
      <c r="I31" s="2">
        <v>6.2</v>
      </c>
      <c r="J31" s="2">
        <v>6.8</v>
      </c>
      <c r="K31" s="2">
        <v>6.3</v>
      </c>
      <c r="L31" s="2">
        <v>6.3</v>
      </c>
      <c r="M31" s="2">
        <v>3.5</v>
      </c>
      <c r="N31" s="2">
        <v>3.2</v>
      </c>
      <c r="O31" s="2">
        <v>5.5</v>
      </c>
      <c r="P31" s="2">
        <v>3.7</v>
      </c>
      <c r="Q31" s="2">
        <v>3.8</v>
      </c>
      <c r="R31" s="2">
        <v>3.7</v>
      </c>
      <c r="S31" s="2">
        <v>6.2</v>
      </c>
      <c r="T31" s="2">
        <v>5.5</v>
      </c>
      <c r="U31" s="2">
        <v>4.8</v>
      </c>
      <c r="V31" s="2">
        <v>1.7</v>
      </c>
      <c r="W31" s="2">
        <v>4</v>
      </c>
      <c r="X31" s="2">
        <v>3.1</v>
      </c>
      <c r="Y31" s="2">
        <v>2.5</v>
      </c>
      <c r="Z31" s="2">
        <v>1.6</v>
      </c>
      <c r="AA31" s="2">
        <v>3</v>
      </c>
      <c r="AB31" s="2">
        <v>2.2000000000000002</v>
      </c>
      <c r="AC31" s="2">
        <v>2.5</v>
      </c>
      <c r="AD31" s="2">
        <v>1.8</v>
      </c>
      <c r="AE31" s="14"/>
      <c r="AF31" s="2">
        <v>1.3</v>
      </c>
      <c r="AG31" s="2">
        <v>1.6</v>
      </c>
      <c r="AH31" s="15">
        <v>3.3</v>
      </c>
      <c r="AI31" s="234" t="s">
        <v>343</v>
      </c>
    </row>
    <row r="32" spans="1:35" x14ac:dyDescent="0.25">
      <c r="A32" s="231" t="s">
        <v>344</v>
      </c>
      <c r="B32" s="228">
        <v>7.3</v>
      </c>
      <c r="C32" s="2">
        <v>7.2</v>
      </c>
      <c r="D32" s="2">
        <v>7.5</v>
      </c>
      <c r="E32" s="2">
        <v>8</v>
      </c>
      <c r="F32" s="2">
        <v>7.5</v>
      </c>
      <c r="G32" s="2">
        <v>7.1</v>
      </c>
      <c r="H32" s="2">
        <v>5.9</v>
      </c>
      <c r="I32" s="2">
        <v>6.5</v>
      </c>
      <c r="J32" s="2">
        <v>7.1</v>
      </c>
      <c r="K32" s="2">
        <v>6.7</v>
      </c>
      <c r="L32" s="2">
        <v>6.7</v>
      </c>
      <c r="M32" s="2">
        <v>3.9</v>
      </c>
      <c r="N32" s="2">
        <v>3.6</v>
      </c>
      <c r="O32" s="2">
        <v>5.9</v>
      </c>
      <c r="P32" s="2">
        <v>4.0999999999999996</v>
      </c>
      <c r="Q32" s="2">
        <v>4.2</v>
      </c>
      <c r="R32" s="2">
        <v>4.0999999999999996</v>
      </c>
      <c r="S32" s="2">
        <v>6.6</v>
      </c>
      <c r="T32" s="2">
        <v>5.9</v>
      </c>
      <c r="U32" s="2">
        <v>5.2</v>
      </c>
      <c r="V32" s="2">
        <v>1.5</v>
      </c>
      <c r="W32" s="2">
        <v>4.4000000000000004</v>
      </c>
      <c r="X32" s="2">
        <v>3.5</v>
      </c>
      <c r="Y32" s="2">
        <v>2.9</v>
      </c>
      <c r="Z32" s="2">
        <v>1.8</v>
      </c>
      <c r="AA32" s="2">
        <v>3.5</v>
      </c>
      <c r="AB32" s="2">
        <v>2.7</v>
      </c>
      <c r="AC32" s="2">
        <v>2.9</v>
      </c>
      <c r="AD32" s="2">
        <v>2.2999999999999998</v>
      </c>
      <c r="AE32" s="2">
        <v>1.3</v>
      </c>
      <c r="AF32" s="14"/>
      <c r="AG32" s="2">
        <v>0.3</v>
      </c>
      <c r="AH32" s="15">
        <v>2.2999999999999998</v>
      </c>
      <c r="AI32" s="231" t="s">
        <v>344</v>
      </c>
    </row>
    <row r="33" spans="1:35" x14ac:dyDescent="0.25">
      <c r="A33" s="231" t="s">
        <v>345</v>
      </c>
      <c r="B33" s="228">
        <v>7.5</v>
      </c>
      <c r="C33" s="2">
        <v>7.4</v>
      </c>
      <c r="D33" s="2">
        <v>7.7</v>
      </c>
      <c r="E33" s="2">
        <v>8.1</v>
      </c>
      <c r="F33" s="2">
        <v>7.7</v>
      </c>
      <c r="G33" s="2">
        <v>7.3</v>
      </c>
      <c r="H33" s="2">
        <v>6.1</v>
      </c>
      <c r="I33" s="2">
        <v>6.7</v>
      </c>
      <c r="J33" s="2">
        <v>7.3</v>
      </c>
      <c r="K33" s="2">
        <v>6.9</v>
      </c>
      <c r="L33" s="2">
        <v>6.9</v>
      </c>
      <c r="M33" s="2">
        <v>4.0999999999999996</v>
      </c>
      <c r="N33" s="2">
        <v>3.8</v>
      </c>
      <c r="O33" s="2">
        <v>6.1</v>
      </c>
      <c r="P33" s="2">
        <v>4.3</v>
      </c>
      <c r="Q33" s="2">
        <v>4.4000000000000004</v>
      </c>
      <c r="R33" s="2">
        <v>4.3</v>
      </c>
      <c r="S33" s="2">
        <v>6.8</v>
      </c>
      <c r="T33" s="2">
        <v>6.1</v>
      </c>
      <c r="U33" s="2">
        <v>5.4</v>
      </c>
      <c r="V33" s="2">
        <v>1.7</v>
      </c>
      <c r="W33" s="2">
        <v>4.5999999999999996</v>
      </c>
      <c r="X33" s="2">
        <v>3.7</v>
      </c>
      <c r="Y33" s="2">
        <v>3.1</v>
      </c>
      <c r="Z33" s="2">
        <v>2</v>
      </c>
      <c r="AA33" s="2">
        <v>3.7</v>
      </c>
      <c r="AB33" s="2">
        <v>2.9</v>
      </c>
      <c r="AC33" s="2">
        <v>3.1</v>
      </c>
      <c r="AD33" s="2">
        <v>2.5</v>
      </c>
      <c r="AE33" s="2">
        <v>1.6</v>
      </c>
      <c r="AF33" s="2">
        <v>0.3</v>
      </c>
      <c r="AG33" s="14"/>
      <c r="AH33" s="15">
        <v>2.1</v>
      </c>
      <c r="AI33" s="231" t="s">
        <v>345</v>
      </c>
    </row>
    <row r="34" spans="1:35" ht="15.75" thickBot="1" x14ac:dyDescent="0.3">
      <c r="A34" s="462" t="s">
        <v>346</v>
      </c>
      <c r="B34" s="229">
        <v>8.5</v>
      </c>
      <c r="C34" s="16">
        <v>8.4</v>
      </c>
      <c r="D34" s="16">
        <v>8.6999999999999993</v>
      </c>
      <c r="E34" s="16">
        <v>9</v>
      </c>
      <c r="F34" s="16">
        <v>8.6</v>
      </c>
      <c r="G34" s="16">
        <v>8.3000000000000007</v>
      </c>
      <c r="H34" s="16">
        <v>7.8</v>
      </c>
      <c r="I34" s="16">
        <v>7.8</v>
      </c>
      <c r="J34" s="16">
        <v>9.3000000000000007</v>
      </c>
      <c r="K34" s="16">
        <v>7.9</v>
      </c>
      <c r="L34" s="16">
        <v>7.9</v>
      </c>
      <c r="M34" s="16">
        <v>5.5</v>
      </c>
      <c r="N34" s="16">
        <v>5.3</v>
      </c>
      <c r="O34" s="16">
        <v>7.3</v>
      </c>
      <c r="P34" s="16">
        <v>5.7</v>
      </c>
      <c r="Q34" s="16">
        <v>5.8</v>
      </c>
      <c r="R34" s="16">
        <v>5.7</v>
      </c>
      <c r="S34" s="16">
        <v>7.8</v>
      </c>
      <c r="T34" s="16">
        <v>7.2</v>
      </c>
      <c r="U34" s="16">
        <v>6.6</v>
      </c>
      <c r="V34" s="16">
        <v>3.5</v>
      </c>
      <c r="W34" s="16">
        <v>6</v>
      </c>
      <c r="X34" s="16">
        <v>5.0999999999999996</v>
      </c>
      <c r="Y34" s="16">
        <v>4.5999999999999996</v>
      </c>
      <c r="Z34" s="16">
        <v>3.7</v>
      </c>
      <c r="AA34" s="16">
        <v>5.0999999999999996</v>
      </c>
      <c r="AB34" s="16">
        <v>4.5</v>
      </c>
      <c r="AC34" s="16">
        <v>5.0999999999999996</v>
      </c>
      <c r="AD34" s="16">
        <v>4.2</v>
      </c>
      <c r="AE34" s="16">
        <v>3.3</v>
      </c>
      <c r="AF34" s="16">
        <v>2.2999999999999998</v>
      </c>
      <c r="AG34" s="16">
        <v>2.1</v>
      </c>
      <c r="AH34" s="17"/>
      <c r="AI34" s="462" t="s">
        <v>346</v>
      </c>
    </row>
    <row r="35" spans="1:35" ht="60.75" thickBot="1" x14ac:dyDescent="0.3">
      <c r="A35" s="491"/>
      <c r="B35" s="492" t="s">
        <v>318</v>
      </c>
      <c r="C35" s="493" t="s">
        <v>319</v>
      </c>
      <c r="D35" s="493" t="s">
        <v>320</v>
      </c>
      <c r="E35" s="493" t="s">
        <v>321</v>
      </c>
      <c r="F35" s="493" t="s">
        <v>429</v>
      </c>
      <c r="G35" s="494" t="s">
        <v>322</v>
      </c>
      <c r="H35" s="494" t="s">
        <v>57</v>
      </c>
      <c r="I35" s="493" t="s">
        <v>323</v>
      </c>
      <c r="J35" s="493" t="s">
        <v>430</v>
      </c>
      <c r="K35" s="493" t="s">
        <v>324</v>
      </c>
      <c r="L35" s="493" t="s">
        <v>325</v>
      </c>
      <c r="M35" s="493" t="s">
        <v>326</v>
      </c>
      <c r="N35" s="493" t="s">
        <v>327</v>
      </c>
      <c r="O35" s="493" t="s">
        <v>328</v>
      </c>
      <c r="P35" s="493" t="s">
        <v>329</v>
      </c>
      <c r="Q35" s="493" t="s">
        <v>330</v>
      </c>
      <c r="R35" s="493" t="s">
        <v>331</v>
      </c>
      <c r="S35" s="493" t="s">
        <v>332</v>
      </c>
      <c r="T35" s="493" t="s">
        <v>333</v>
      </c>
      <c r="U35" s="493" t="s">
        <v>334</v>
      </c>
      <c r="V35" s="493" t="s">
        <v>335</v>
      </c>
      <c r="W35" s="493" t="s">
        <v>431</v>
      </c>
      <c r="X35" s="493" t="s">
        <v>336</v>
      </c>
      <c r="Y35" s="493" t="s">
        <v>337</v>
      </c>
      <c r="Z35" s="493" t="s">
        <v>338</v>
      </c>
      <c r="AA35" s="493" t="s">
        <v>339</v>
      </c>
      <c r="AB35" s="493" t="s">
        <v>340</v>
      </c>
      <c r="AC35" s="493" t="s">
        <v>341</v>
      </c>
      <c r="AD35" s="494" t="s">
        <v>342</v>
      </c>
      <c r="AE35" s="493" t="s">
        <v>343</v>
      </c>
      <c r="AF35" s="493" t="s">
        <v>344</v>
      </c>
      <c r="AG35" s="493" t="s">
        <v>345</v>
      </c>
      <c r="AH35" s="495" t="s">
        <v>346</v>
      </c>
      <c r="AI35" s="496"/>
    </row>
    <row r="43" spans="1:35" ht="15.75" thickBot="1" x14ac:dyDescent="0.3"/>
    <row r="44" spans="1:35" ht="57.75" thickBot="1" x14ac:dyDescent="0.3">
      <c r="A44" s="250"/>
      <c r="B44" s="504" t="s">
        <v>520</v>
      </c>
      <c r="C44" s="503" t="s">
        <v>324</v>
      </c>
      <c r="D44" s="503" t="s">
        <v>522</v>
      </c>
      <c r="E44" s="503" t="s">
        <v>429</v>
      </c>
      <c r="F44" s="503" t="s">
        <v>519</v>
      </c>
      <c r="G44" s="503" t="s">
        <v>323</v>
      </c>
      <c r="H44" s="503" t="s">
        <v>325</v>
      </c>
      <c r="I44" s="503" t="s">
        <v>524</v>
      </c>
      <c r="J44" s="503" t="s">
        <v>430</v>
      </c>
      <c r="K44" s="503" t="s">
        <v>382</v>
      </c>
      <c r="L44" s="503" t="s">
        <v>326</v>
      </c>
      <c r="M44" s="503" t="s">
        <v>518</v>
      </c>
      <c r="N44" s="503" t="s">
        <v>57</v>
      </c>
      <c r="O44" s="503" t="s">
        <v>521</v>
      </c>
      <c r="P44" s="503" t="s">
        <v>343</v>
      </c>
      <c r="Q44" s="503" t="s">
        <v>327</v>
      </c>
      <c r="R44" s="503" t="s">
        <v>341</v>
      </c>
      <c r="S44" s="505" t="s">
        <v>523</v>
      </c>
    </row>
    <row r="45" spans="1:35" x14ac:dyDescent="0.25">
      <c r="A45" s="467" t="s">
        <v>528</v>
      </c>
      <c r="B45" s="506"/>
      <c r="C45" s="430">
        <v>1.8</v>
      </c>
      <c r="D45" s="430">
        <v>1.7000000000000002</v>
      </c>
      <c r="E45" s="430">
        <v>3.4</v>
      </c>
      <c r="F45" s="507">
        <v>1.1000000000000001</v>
      </c>
      <c r="G45" s="430">
        <v>3.4</v>
      </c>
      <c r="H45" s="430">
        <v>1.4</v>
      </c>
      <c r="I45" s="430">
        <v>3.4</v>
      </c>
      <c r="J45" s="430">
        <v>2.4</v>
      </c>
      <c r="K45" s="430">
        <v>4.2</v>
      </c>
      <c r="L45" s="507">
        <v>1.1000000000000001</v>
      </c>
      <c r="M45" s="507">
        <v>1.9</v>
      </c>
      <c r="N45" s="430">
        <v>2.7</v>
      </c>
      <c r="O45" s="507">
        <v>0.8</v>
      </c>
      <c r="P45" s="430">
        <v>4.4000000000000004</v>
      </c>
      <c r="Q45" s="507">
        <v>1</v>
      </c>
      <c r="R45" s="430">
        <v>1.4</v>
      </c>
      <c r="S45" s="290">
        <v>2.1</v>
      </c>
    </row>
    <row r="46" spans="1:35" x14ac:dyDescent="0.25">
      <c r="A46" s="255" t="s">
        <v>324</v>
      </c>
      <c r="B46" s="414">
        <v>1.8</v>
      </c>
      <c r="C46" s="242"/>
      <c r="D46" s="241">
        <v>3.3</v>
      </c>
      <c r="E46" s="241">
        <v>2</v>
      </c>
      <c r="F46" s="241">
        <v>1.2</v>
      </c>
      <c r="G46" s="241">
        <v>2</v>
      </c>
      <c r="H46" s="500">
        <v>0.30000000000000004</v>
      </c>
      <c r="I46" s="241">
        <v>5.2</v>
      </c>
      <c r="J46" s="241">
        <v>1.3</v>
      </c>
      <c r="K46" s="241">
        <v>6</v>
      </c>
      <c r="L46" s="241">
        <v>0.7</v>
      </c>
      <c r="M46" s="500">
        <v>0.4</v>
      </c>
      <c r="N46" s="241">
        <v>1.2</v>
      </c>
      <c r="O46" s="241">
        <v>2.6</v>
      </c>
      <c r="P46" s="241">
        <v>6.2</v>
      </c>
      <c r="Q46" s="241">
        <v>1.1000000000000001</v>
      </c>
      <c r="R46" s="241">
        <v>3.2</v>
      </c>
      <c r="S46" s="243">
        <v>3.9</v>
      </c>
    </row>
    <row r="47" spans="1:35" x14ac:dyDescent="0.25">
      <c r="A47" s="254" t="s">
        <v>530</v>
      </c>
      <c r="B47" s="414">
        <v>1.7000000000000002</v>
      </c>
      <c r="C47" s="241">
        <v>3.3</v>
      </c>
      <c r="D47" s="242"/>
      <c r="E47" s="241">
        <v>5.0999999999999996</v>
      </c>
      <c r="F47" s="500">
        <v>2.8</v>
      </c>
      <c r="G47" s="241">
        <v>4.4000000000000004</v>
      </c>
      <c r="H47" s="241">
        <v>3.1</v>
      </c>
      <c r="I47" s="241">
        <v>3.4</v>
      </c>
      <c r="J47" s="241">
        <v>4</v>
      </c>
      <c r="K47" s="241">
        <v>4.2</v>
      </c>
      <c r="L47" s="241">
        <v>2.8</v>
      </c>
      <c r="M47" s="241">
        <v>3.5</v>
      </c>
      <c r="N47" s="241">
        <v>4.3</v>
      </c>
      <c r="O47" s="500">
        <v>0.8</v>
      </c>
      <c r="P47" s="241">
        <v>4.4000000000000004</v>
      </c>
      <c r="Q47" s="241">
        <v>2.7</v>
      </c>
      <c r="R47" s="241">
        <v>1.4</v>
      </c>
      <c r="S47" s="501">
        <v>1.6</v>
      </c>
    </row>
    <row r="48" spans="1:35" x14ac:dyDescent="0.25">
      <c r="A48" s="255" t="s">
        <v>429</v>
      </c>
      <c r="B48" s="414">
        <v>3.4</v>
      </c>
      <c r="C48" s="241">
        <v>2</v>
      </c>
      <c r="D48" s="241">
        <v>5.0999999999999996</v>
      </c>
      <c r="E48" s="242"/>
      <c r="F48" s="241">
        <v>2.4</v>
      </c>
      <c r="G48" s="241">
        <v>1.5</v>
      </c>
      <c r="H48" s="241">
        <v>2.2999999999999998</v>
      </c>
      <c r="I48" s="241">
        <v>6.8</v>
      </c>
      <c r="J48" s="241">
        <v>1.4</v>
      </c>
      <c r="K48" s="241">
        <v>7.6</v>
      </c>
      <c r="L48" s="241">
        <v>2.6</v>
      </c>
      <c r="M48" s="241">
        <v>1.5</v>
      </c>
      <c r="N48" s="500">
        <v>0.8</v>
      </c>
      <c r="O48" s="241">
        <v>4.3</v>
      </c>
      <c r="P48" s="241">
        <v>7.8</v>
      </c>
      <c r="Q48" s="241">
        <v>3.1</v>
      </c>
      <c r="R48" s="241">
        <v>4.8</v>
      </c>
      <c r="S48" s="243">
        <v>5.5</v>
      </c>
    </row>
    <row r="49" spans="1:19" x14ac:dyDescent="0.25">
      <c r="A49" s="254" t="s">
        <v>527</v>
      </c>
      <c r="B49" s="508">
        <v>1.1000000000000001</v>
      </c>
      <c r="C49" s="241">
        <v>1.2</v>
      </c>
      <c r="D49" s="500">
        <v>2.8</v>
      </c>
      <c r="E49" s="241">
        <v>2.4</v>
      </c>
      <c r="F49" s="242"/>
      <c r="G49" s="241">
        <v>2.4</v>
      </c>
      <c r="H49" s="241">
        <v>1.6</v>
      </c>
      <c r="I49" s="241">
        <v>4.5</v>
      </c>
      <c r="J49" s="500">
        <v>1.2</v>
      </c>
      <c r="K49" s="241">
        <v>5.4</v>
      </c>
      <c r="L49" s="241">
        <v>1.9</v>
      </c>
      <c r="M49" s="500">
        <v>0.8</v>
      </c>
      <c r="N49" s="241">
        <v>1.6</v>
      </c>
      <c r="O49" s="241">
        <v>2</v>
      </c>
      <c r="P49" s="241">
        <v>5.5</v>
      </c>
      <c r="Q49" s="241">
        <v>2.2000000000000002</v>
      </c>
      <c r="R49" s="241">
        <v>2.6</v>
      </c>
      <c r="S49" s="243">
        <v>3.2</v>
      </c>
    </row>
    <row r="50" spans="1:19" x14ac:dyDescent="0.25">
      <c r="A50" s="255" t="s">
        <v>323</v>
      </c>
      <c r="B50" s="509">
        <v>3.4</v>
      </c>
      <c r="C50" s="241">
        <v>2</v>
      </c>
      <c r="D50" s="502">
        <v>4.4000000000000004</v>
      </c>
      <c r="E50" s="241">
        <v>1.5</v>
      </c>
      <c r="F50" s="55">
        <v>2.4</v>
      </c>
      <c r="G50" s="242"/>
      <c r="H50" s="241">
        <v>2.2999999999999998</v>
      </c>
      <c r="I50" s="241">
        <v>6.8</v>
      </c>
      <c r="J50" s="502">
        <v>1.4</v>
      </c>
      <c r="K50" s="241">
        <v>7.7</v>
      </c>
      <c r="L50" s="241">
        <v>2.6</v>
      </c>
      <c r="M50" s="502">
        <v>1.6</v>
      </c>
      <c r="N50" s="500">
        <v>0.8</v>
      </c>
      <c r="O50" s="241">
        <v>4.3</v>
      </c>
      <c r="P50" s="241">
        <v>7.8</v>
      </c>
      <c r="Q50" s="241">
        <v>3.1</v>
      </c>
      <c r="R50" s="241">
        <v>4.9000000000000004</v>
      </c>
      <c r="S50" s="243">
        <v>5.5</v>
      </c>
    </row>
    <row r="51" spans="1:19" x14ac:dyDescent="0.25">
      <c r="A51" s="255" t="s">
        <v>325</v>
      </c>
      <c r="B51" s="414">
        <v>1.4</v>
      </c>
      <c r="C51" s="500">
        <v>0.30000000000000004</v>
      </c>
      <c r="D51" s="241">
        <v>3.1</v>
      </c>
      <c r="E51" s="241">
        <v>2.2999999999999998</v>
      </c>
      <c r="F51" s="241">
        <v>1.6</v>
      </c>
      <c r="G51" s="241">
        <v>2.2999999999999998</v>
      </c>
      <c r="H51" s="242"/>
      <c r="I51" s="241">
        <v>4.8</v>
      </c>
      <c r="J51" s="241">
        <v>1.6</v>
      </c>
      <c r="K51" s="241">
        <v>5.7</v>
      </c>
      <c r="L51" s="500">
        <v>0.30000000000000004</v>
      </c>
      <c r="M51" s="500">
        <v>0.7</v>
      </c>
      <c r="N51" s="241">
        <v>1.5</v>
      </c>
      <c r="O51" s="241">
        <v>2.2999999999999998</v>
      </c>
      <c r="P51" s="241">
        <v>5.8</v>
      </c>
      <c r="Q51" s="241">
        <v>0.8</v>
      </c>
      <c r="R51" s="241">
        <v>2.9</v>
      </c>
      <c r="S51" s="243">
        <v>3.5</v>
      </c>
    </row>
    <row r="52" spans="1:19" x14ac:dyDescent="0.25">
      <c r="A52" s="254" t="s">
        <v>532</v>
      </c>
      <c r="B52" s="414">
        <v>3.4</v>
      </c>
      <c r="C52" s="241">
        <v>5.2</v>
      </c>
      <c r="D52" s="241">
        <v>3.4</v>
      </c>
      <c r="E52" s="241">
        <v>6.8</v>
      </c>
      <c r="F52" s="241">
        <v>4.5</v>
      </c>
      <c r="G52" s="241">
        <v>6.8</v>
      </c>
      <c r="H52" s="241">
        <v>4.8</v>
      </c>
      <c r="I52" s="242"/>
      <c r="J52" s="241">
        <v>5.7</v>
      </c>
      <c r="K52" s="500">
        <v>0.8</v>
      </c>
      <c r="L52" s="241">
        <v>4.5</v>
      </c>
      <c r="M52" s="241">
        <v>5.2</v>
      </c>
      <c r="N52" s="241">
        <v>6</v>
      </c>
      <c r="O52" s="241">
        <v>2.5</v>
      </c>
      <c r="P52" s="500">
        <v>1</v>
      </c>
      <c r="Q52" s="241">
        <v>4.4000000000000004</v>
      </c>
      <c r="R52" s="500">
        <v>1.9</v>
      </c>
      <c r="S52" s="501">
        <v>1.8</v>
      </c>
    </row>
    <row r="53" spans="1:19" x14ac:dyDescent="0.25">
      <c r="A53" s="466" t="s">
        <v>430</v>
      </c>
      <c r="B53" s="414">
        <v>2.4</v>
      </c>
      <c r="C53" s="241">
        <v>1.3</v>
      </c>
      <c r="D53" s="241">
        <v>4</v>
      </c>
      <c r="E53" s="241">
        <v>1.4</v>
      </c>
      <c r="F53" s="500">
        <v>1.2</v>
      </c>
      <c r="G53" s="241">
        <v>1.4</v>
      </c>
      <c r="H53" s="241">
        <v>1.6</v>
      </c>
      <c r="I53" s="241">
        <v>5.7</v>
      </c>
      <c r="J53" s="242"/>
      <c r="K53" s="241">
        <v>6.6</v>
      </c>
      <c r="L53" s="241">
        <v>2</v>
      </c>
      <c r="M53" s="500">
        <v>0.9</v>
      </c>
      <c r="N53" s="500">
        <v>0.60000000000000009</v>
      </c>
      <c r="O53" s="241">
        <v>3.2</v>
      </c>
      <c r="P53" s="241">
        <v>6.8</v>
      </c>
      <c r="Q53" s="241">
        <v>2.4</v>
      </c>
      <c r="R53" s="241">
        <v>3.8</v>
      </c>
      <c r="S53" s="243">
        <v>4.4000000000000004</v>
      </c>
    </row>
    <row r="54" spans="1:19" x14ac:dyDescent="0.25">
      <c r="A54" s="255" t="s">
        <v>342</v>
      </c>
      <c r="B54" s="414">
        <v>4.2</v>
      </c>
      <c r="C54" s="241">
        <v>6</v>
      </c>
      <c r="D54" s="241">
        <v>4.2</v>
      </c>
      <c r="E54" s="241">
        <v>7.6</v>
      </c>
      <c r="F54" s="241">
        <v>5.4</v>
      </c>
      <c r="G54" s="241">
        <v>7.7</v>
      </c>
      <c r="H54" s="241">
        <v>5.7</v>
      </c>
      <c r="I54" s="500">
        <v>0.8</v>
      </c>
      <c r="J54" s="241">
        <v>6.6</v>
      </c>
      <c r="K54" s="242"/>
      <c r="L54" s="241">
        <v>5.3</v>
      </c>
      <c r="M54" s="241">
        <v>6.1</v>
      </c>
      <c r="N54" s="241">
        <v>6.9</v>
      </c>
      <c r="O54" s="241">
        <v>3.4</v>
      </c>
      <c r="P54" s="241">
        <v>1.9</v>
      </c>
      <c r="Q54" s="241">
        <v>5.2</v>
      </c>
      <c r="R54" s="241">
        <v>2.8</v>
      </c>
      <c r="S54" s="243">
        <v>2.7</v>
      </c>
    </row>
    <row r="55" spans="1:19" x14ac:dyDescent="0.25">
      <c r="A55" s="255" t="s">
        <v>326</v>
      </c>
      <c r="B55" s="508">
        <v>1.1000000000000001</v>
      </c>
      <c r="C55" s="241">
        <v>0.7</v>
      </c>
      <c r="D55" s="241">
        <v>2.8</v>
      </c>
      <c r="E55" s="241">
        <v>2.6</v>
      </c>
      <c r="F55" s="241">
        <v>1.9</v>
      </c>
      <c r="G55" s="241">
        <v>2.6</v>
      </c>
      <c r="H55" s="500">
        <v>0.30000000000000004</v>
      </c>
      <c r="I55" s="241">
        <v>4.5</v>
      </c>
      <c r="J55" s="241">
        <v>2</v>
      </c>
      <c r="K55" s="241">
        <v>5.3</v>
      </c>
      <c r="L55" s="242"/>
      <c r="M55" s="241">
        <v>1.1000000000000001</v>
      </c>
      <c r="N55" s="241">
        <v>1.9</v>
      </c>
      <c r="O55" s="241">
        <v>2</v>
      </c>
      <c r="P55" s="241">
        <v>5.5</v>
      </c>
      <c r="Q55" s="500">
        <v>0.4</v>
      </c>
      <c r="R55" s="241">
        <v>2.5</v>
      </c>
      <c r="S55" s="243">
        <v>3.2</v>
      </c>
    </row>
    <row r="56" spans="1:19" x14ac:dyDescent="0.25">
      <c r="A56" s="254" t="s">
        <v>526</v>
      </c>
      <c r="B56" s="508">
        <v>1.9</v>
      </c>
      <c r="C56" s="500">
        <v>0.4</v>
      </c>
      <c r="D56" s="241">
        <v>3.5</v>
      </c>
      <c r="E56" s="241">
        <v>1.5</v>
      </c>
      <c r="F56" s="500">
        <v>0.8</v>
      </c>
      <c r="G56" s="241">
        <v>1.6</v>
      </c>
      <c r="H56" s="500">
        <v>0.7</v>
      </c>
      <c r="I56" s="241">
        <v>5.2</v>
      </c>
      <c r="J56" s="500">
        <v>0.9</v>
      </c>
      <c r="K56" s="241">
        <v>6.1</v>
      </c>
      <c r="L56" s="241">
        <v>1.1000000000000001</v>
      </c>
      <c r="M56" s="242"/>
      <c r="N56" s="500">
        <v>0.8</v>
      </c>
      <c r="O56" s="241">
        <v>2.7</v>
      </c>
      <c r="P56" s="241">
        <v>6.3</v>
      </c>
      <c r="Q56" s="241">
        <v>1.5</v>
      </c>
      <c r="R56" s="241">
        <v>3.3</v>
      </c>
      <c r="S56" s="243">
        <v>3.9</v>
      </c>
    </row>
    <row r="57" spans="1:19" x14ac:dyDescent="0.25">
      <c r="A57" s="466" t="s">
        <v>515</v>
      </c>
      <c r="B57" s="414">
        <v>2.7</v>
      </c>
      <c r="C57" s="241">
        <v>1.2</v>
      </c>
      <c r="D57" s="241">
        <v>4.3</v>
      </c>
      <c r="E57" s="500">
        <v>0.8</v>
      </c>
      <c r="F57" s="241">
        <v>1.6</v>
      </c>
      <c r="G57" s="500">
        <v>0.8</v>
      </c>
      <c r="H57" s="241">
        <v>1.5</v>
      </c>
      <c r="I57" s="241">
        <v>6</v>
      </c>
      <c r="J57" s="500">
        <v>0.60000000000000009</v>
      </c>
      <c r="K57" s="241">
        <v>6.9</v>
      </c>
      <c r="L57" s="241">
        <v>1.9</v>
      </c>
      <c r="M57" s="500">
        <v>0.8</v>
      </c>
      <c r="N57" s="242"/>
      <c r="O57" s="241">
        <v>3.5</v>
      </c>
      <c r="P57" s="241">
        <v>7.1</v>
      </c>
      <c r="Q57" s="241">
        <v>2.2999999999999998</v>
      </c>
      <c r="R57" s="241">
        <v>4.0999999999999996</v>
      </c>
      <c r="S57" s="243">
        <v>4.7</v>
      </c>
    </row>
    <row r="58" spans="1:19" x14ac:dyDescent="0.25">
      <c r="A58" s="254" t="s">
        <v>529</v>
      </c>
      <c r="B58" s="508">
        <v>0.8</v>
      </c>
      <c r="C58" s="241">
        <v>2.6</v>
      </c>
      <c r="D58" s="500">
        <v>0.8</v>
      </c>
      <c r="E58" s="241">
        <v>4.3</v>
      </c>
      <c r="F58" s="241">
        <v>2</v>
      </c>
      <c r="G58" s="241">
        <v>4.3</v>
      </c>
      <c r="H58" s="241">
        <v>2.2999999999999998</v>
      </c>
      <c r="I58" s="241">
        <v>2.5</v>
      </c>
      <c r="J58" s="241">
        <v>3.2</v>
      </c>
      <c r="K58" s="241">
        <v>3.4</v>
      </c>
      <c r="L58" s="241">
        <v>2</v>
      </c>
      <c r="M58" s="241">
        <v>2.7</v>
      </c>
      <c r="N58" s="241">
        <v>3.5</v>
      </c>
      <c r="O58" s="242"/>
      <c r="P58" s="241">
        <v>3.6</v>
      </c>
      <c r="Q58" s="241">
        <v>1.8</v>
      </c>
      <c r="R58" s="500">
        <v>0.60000000000000009</v>
      </c>
      <c r="S58" s="243">
        <v>1.2</v>
      </c>
    </row>
    <row r="59" spans="1:19" x14ac:dyDescent="0.25">
      <c r="A59" s="255" t="s">
        <v>343</v>
      </c>
      <c r="B59" s="414">
        <v>4.4000000000000004</v>
      </c>
      <c r="C59" s="241">
        <v>6.2</v>
      </c>
      <c r="D59" s="241">
        <v>4.4000000000000004</v>
      </c>
      <c r="E59" s="241">
        <v>7.8</v>
      </c>
      <c r="F59" s="241">
        <v>5.5</v>
      </c>
      <c r="G59" s="241">
        <v>7.8</v>
      </c>
      <c r="H59" s="241">
        <v>5.8</v>
      </c>
      <c r="I59" s="500">
        <v>1</v>
      </c>
      <c r="J59" s="241">
        <v>6.8</v>
      </c>
      <c r="K59" s="241">
        <v>1.9</v>
      </c>
      <c r="L59" s="241">
        <v>5.5</v>
      </c>
      <c r="M59" s="241">
        <v>6.3</v>
      </c>
      <c r="N59" s="241">
        <v>7.1</v>
      </c>
      <c r="O59" s="241">
        <v>3.6</v>
      </c>
      <c r="P59" s="242"/>
      <c r="Q59" s="241">
        <v>5.4</v>
      </c>
      <c r="R59" s="241">
        <v>3</v>
      </c>
      <c r="S59" s="243">
        <v>2.9</v>
      </c>
    </row>
    <row r="60" spans="1:19" x14ac:dyDescent="0.25">
      <c r="A60" s="255" t="s">
        <v>327</v>
      </c>
      <c r="B60" s="508">
        <v>1</v>
      </c>
      <c r="C60" s="241">
        <v>1.1000000000000001</v>
      </c>
      <c r="D60" s="241">
        <v>2.7</v>
      </c>
      <c r="E60" s="241">
        <v>3.1</v>
      </c>
      <c r="F60" s="241">
        <v>2.2000000000000002</v>
      </c>
      <c r="G60" s="241">
        <v>3.1</v>
      </c>
      <c r="H60" s="241">
        <v>0.8</v>
      </c>
      <c r="I60" s="241">
        <v>4.4000000000000004</v>
      </c>
      <c r="J60" s="241">
        <v>2.4</v>
      </c>
      <c r="K60" s="241">
        <v>5.2</v>
      </c>
      <c r="L60" s="500">
        <v>0.4</v>
      </c>
      <c r="M60" s="241">
        <v>1.5</v>
      </c>
      <c r="N60" s="241">
        <v>2.2999999999999998</v>
      </c>
      <c r="O60" s="241">
        <v>1.8</v>
      </c>
      <c r="P60" s="241">
        <v>5.4</v>
      </c>
      <c r="Q60" s="242"/>
      <c r="R60" s="241">
        <v>2.4</v>
      </c>
      <c r="S60" s="243">
        <v>3</v>
      </c>
    </row>
    <row r="61" spans="1:19" x14ac:dyDescent="0.25">
      <c r="A61" s="466" t="s">
        <v>341</v>
      </c>
      <c r="B61" s="414">
        <v>1.4</v>
      </c>
      <c r="C61" s="500">
        <v>3.2</v>
      </c>
      <c r="D61" s="241">
        <v>1.4</v>
      </c>
      <c r="E61" s="241">
        <v>4.8</v>
      </c>
      <c r="F61" s="241">
        <v>2.6</v>
      </c>
      <c r="G61" s="241">
        <v>4.9000000000000004</v>
      </c>
      <c r="H61" s="241">
        <v>2.9</v>
      </c>
      <c r="I61" s="500">
        <v>1.9</v>
      </c>
      <c r="J61" s="241">
        <v>3.8</v>
      </c>
      <c r="K61" s="241">
        <v>2.8</v>
      </c>
      <c r="L61" s="241">
        <v>2.5</v>
      </c>
      <c r="M61" s="241">
        <v>3.3</v>
      </c>
      <c r="N61" s="241">
        <v>4.0999999999999996</v>
      </c>
      <c r="O61" s="500">
        <v>0.60000000000000009</v>
      </c>
      <c r="P61" s="241">
        <v>3</v>
      </c>
      <c r="Q61" s="241">
        <v>2.4</v>
      </c>
      <c r="R61" s="242"/>
      <c r="S61" s="501">
        <v>0.60000000000000009</v>
      </c>
    </row>
    <row r="62" spans="1:19" ht="15.75" thickBot="1" x14ac:dyDescent="0.3">
      <c r="A62" s="468" t="s">
        <v>531</v>
      </c>
      <c r="B62" s="363">
        <v>2.1</v>
      </c>
      <c r="C62" s="244">
        <v>3.9</v>
      </c>
      <c r="D62" s="510">
        <v>1.6</v>
      </c>
      <c r="E62" s="244">
        <v>5.5</v>
      </c>
      <c r="F62" s="244">
        <v>3.2</v>
      </c>
      <c r="G62" s="244">
        <v>5.5</v>
      </c>
      <c r="H62" s="244">
        <v>3.5</v>
      </c>
      <c r="I62" s="510">
        <v>1.8</v>
      </c>
      <c r="J62" s="244">
        <v>4.4000000000000004</v>
      </c>
      <c r="K62" s="244">
        <v>2.7</v>
      </c>
      <c r="L62" s="244">
        <v>3.2</v>
      </c>
      <c r="M62" s="244">
        <v>3.9</v>
      </c>
      <c r="N62" s="244">
        <v>4.7</v>
      </c>
      <c r="O62" s="244">
        <v>1.2</v>
      </c>
      <c r="P62" s="244">
        <v>2.9</v>
      </c>
      <c r="Q62" s="244">
        <v>3</v>
      </c>
      <c r="R62" s="510">
        <v>0.60000000000000009</v>
      </c>
      <c r="S62" s="245"/>
    </row>
    <row r="63" spans="1:19" ht="57.75" thickBot="1" x14ac:dyDescent="0.3">
      <c r="A63" s="250"/>
      <c r="B63" s="251" t="s">
        <v>520</v>
      </c>
      <c r="C63" s="252" t="s">
        <v>324</v>
      </c>
      <c r="D63" s="252" t="s">
        <v>522</v>
      </c>
      <c r="E63" s="252" t="s">
        <v>429</v>
      </c>
      <c r="F63" s="252" t="s">
        <v>519</v>
      </c>
      <c r="G63" s="252" t="s">
        <v>323</v>
      </c>
      <c r="H63" s="252" t="s">
        <v>325</v>
      </c>
      <c r="I63" s="252" t="s">
        <v>524</v>
      </c>
      <c r="J63" s="252" t="s">
        <v>430</v>
      </c>
      <c r="K63" s="252" t="s">
        <v>382</v>
      </c>
      <c r="L63" s="252" t="s">
        <v>326</v>
      </c>
      <c r="M63" s="252" t="s">
        <v>518</v>
      </c>
      <c r="N63" s="252" t="s">
        <v>57</v>
      </c>
      <c r="O63" s="252" t="s">
        <v>521</v>
      </c>
      <c r="P63" s="252" t="s">
        <v>343</v>
      </c>
      <c r="Q63" s="252" t="s">
        <v>327</v>
      </c>
      <c r="R63" s="252" t="s">
        <v>341</v>
      </c>
      <c r="S63" s="253" t="s">
        <v>523</v>
      </c>
    </row>
  </sheetData>
  <phoneticPr fontId="0" type="noConversion"/>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1:H47"/>
  <sheetViews>
    <sheetView workbookViewId="0">
      <selection activeCell="H23" sqref="H23"/>
    </sheetView>
  </sheetViews>
  <sheetFormatPr baseColWidth="10" defaultRowHeight="15" x14ac:dyDescent="0.25"/>
  <sheetData>
    <row r="21" spans="1:8" ht="15.75" thickBot="1" x14ac:dyDescent="0.3"/>
    <row r="22" spans="1:8" ht="15.75" thickBot="1" x14ac:dyDescent="0.3">
      <c r="A22" s="1"/>
      <c r="B22" s="19" t="s">
        <v>348</v>
      </c>
      <c r="C22" s="535" t="s">
        <v>349</v>
      </c>
      <c r="D22" s="535"/>
      <c r="E22" s="535"/>
      <c r="F22" s="536" t="s">
        <v>350</v>
      </c>
      <c r="G22" s="536"/>
      <c r="H22" s="536"/>
    </row>
    <row r="23" spans="1:8" ht="60.75" thickBot="1" x14ac:dyDescent="0.3">
      <c r="A23" s="1"/>
      <c r="B23" s="141" t="s">
        <v>351</v>
      </c>
      <c r="C23" s="139" t="s">
        <v>5</v>
      </c>
      <c r="D23" s="137" t="s">
        <v>468</v>
      </c>
      <c r="E23" s="138" t="s">
        <v>469</v>
      </c>
      <c r="F23" s="139" t="s">
        <v>470</v>
      </c>
      <c r="G23" s="140" t="s">
        <v>467</v>
      </c>
      <c r="H23" s="511" t="s">
        <v>6</v>
      </c>
    </row>
    <row r="24" spans="1:8" x14ac:dyDescent="0.25">
      <c r="A24" s="4">
        <v>1</v>
      </c>
      <c r="B24" s="20" t="s">
        <v>352</v>
      </c>
      <c r="C24" s="21" t="s">
        <v>353</v>
      </c>
      <c r="D24" s="6" t="s">
        <v>353</v>
      </c>
      <c r="E24" s="7"/>
      <c r="F24" s="21"/>
      <c r="G24" s="6" t="s">
        <v>353</v>
      </c>
      <c r="H24" s="7" t="s">
        <v>353</v>
      </c>
    </row>
    <row r="25" spans="1:8" x14ac:dyDescent="0.25">
      <c r="A25" s="4">
        <v>2</v>
      </c>
      <c r="B25" s="20" t="s">
        <v>69</v>
      </c>
      <c r="C25" s="21"/>
      <c r="D25" s="6" t="s">
        <v>353</v>
      </c>
      <c r="E25" s="7" t="s">
        <v>353</v>
      </c>
      <c r="F25" s="21" t="s">
        <v>353</v>
      </c>
      <c r="G25" s="6"/>
      <c r="H25" s="7" t="s">
        <v>353</v>
      </c>
    </row>
    <row r="26" spans="1:8" x14ac:dyDescent="0.25">
      <c r="A26" s="4">
        <v>3</v>
      </c>
      <c r="B26" s="22" t="s">
        <v>354</v>
      </c>
      <c r="C26" s="23" t="s">
        <v>353</v>
      </c>
      <c r="D26" s="8" t="s">
        <v>353</v>
      </c>
      <c r="E26" s="9"/>
      <c r="F26" s="23"/>
      <c r="G26" s="8" t="s">
        <v>353</v>
      </c>
      <c r="H26" s="9" t="s">
        <v>353</v>
      </c>
    </row>
    <row r="27" spans="1:8" x14ac:dyDescent="0.25">
      <c r="A27" s="4">
        <v>4</v>
      </c>
      <c r="B27" s="22" t="s">
        <v>355</v>
      </c>
      <c r="C27" s="23"/>
      <c r="D27" s="8" t="s">
        <v>353</v>
      </c>
      <c r="E27" s="9" t="s">
        <v>353</v>
      </c>
      <c r="F27" s="23" t="s">
        <v>353</v>
      </c>
      <c r="G27" s="8"/>
      <c r="H27" s="9" t="s">
        <v>353</v>
      </c>
    </row>
    <row r="28" spans="1:8" x14ac:dyDescent="0.25">
      <c r="A28" s="4">
        <v>5</v>
      </c>
      <c r="B28" s="22" t="s">
        <v>70</v>
      </c>
      <c r="C28" s="23" t="s">
        <v>353</v>
      </c>
      <c r="D28" s="8" t="s">
        <v>353</v>
      </c>
      <c r="E28" s="9"/>
      <c r="F28" s="23"/>
      <c r="G28" s="8" t="s">
        <v>353</v>
      </c>
      <c r="H28" s="9" t="s">
        <v>353</v>
      </c>
    </row>
    <row r="29" spans="1:8" x14ac:dyDescent="0.25">
      <c r="A29" s="4">
        <v>6</v>
      </c>
      <c r="B29" s="22" t="s">
        <v>356</v>
      </c>
      <c r="C29" s="23" t="s">
        <v>353</v>
      </c>
      <c r="D29" s="8" t="s">
        <v>353</v>
      </c>
      <c r="E29" s="9"/>
      <c r="F29" s="23"/>
      <c r="G29" s="8" t="s">
        <v>353</v>
      </c>
      <c r="H29" s="9" t="s">
        <v>353</v>
      </c>
    </row>
    <row r="30" spans="1:8" x14ac:dyDescent="0.25">
      <c r="A30" s="4">
        <v>7</v>
      </c>
      <c r="B30" s="22" t="s">
        <v>357</v>
      </c>
      <c r="C30" s="23"/>
      <c r="D30" s="8" t="s">
        <v>353</v>
      </c>
      <c r="E30" s="9" t="s">
        <v>353</v>
      </c>
      <c r="F30" s="23" t="s">
        <v>353</v>
      </c>
      <c r="G30" s="8"/>
      <c r="H30" s="9" t="s">
        <v>353</v>
      </c>
    </row>
    <row r="31" spans="1:8" x14ac:dyDescent="0.25">
      <c r="A31" s="4">
        <v>8</v>
      </c>
      <c r="B31" s="22" t="s">
        <v>71</v>
      </c>
      <c r="C31" s="23" t="s">
        <v>353</v>
      </c>
      <c r="D31" s="8" t="s">
        <v>353</v>
      </c>
      <c r="E31" s="9"/>
      <c r="F31" s="23"/>
      <c r="G31" s="8" t="s">
        <v>353</v>
      </c>
      <c r="H31" s="9" t="s">
        <v>353</v>
      </c>
    </row>
    <row r="32" spans="1:8" x14ac:dyDescent="0.25">
      <c r="A32" s="4">
        <v>9</v>
      </c>
      <c r="B32" s="22" t="s">
        <v>358</v>
      </c>
      <c r="C32" s="23" t="s">
        <v>353</v>
      </c>
      <c r="D32" s="8" t="s">
        <v>353</v>
      </c>
      <c r="E32" s="9"/>
      <c r="F32" s="23"/>
      <c r="G32" s="8" t="s">
        <v>353</v>
      </c>
      <c r="H32" s="9" t="s">
        <v>353</v>
      </c>
    </row>
    <row r="33" spans="1:8" x14ac:dyDescent="0.25">
      <c r="A33" s="4">
        <v>10</v>
      </c>
      <c r="B33" s="22" t="s">
        <v>72</v>
      </c>
      <c r="C33" s="23"/>
      <c r="D33" s="8" t="s">
        <v>353</v>
      </c>
      <c r="E33" s="9" t="s">
        <v>353</v>
      </c>
      <c r="F33" s="23" t="s">
        <v>353</v>
      </c>
      <c r="G33" s="8"/>
      <c r="H33" s="9" t="s">
        <v>353</v>
      </c>
    </row>
    <row r="34" spans="1:8" x14ac:dyDescent="0.25">
      <c r="A34" s="4">
        <v>11</v>
      </c>
      <c r="B34" s="22" t="s">
        <v>359</v>
      </c>
      <c r="C34" s="23"/>
      <c r="D34" s="8" t="s">
        <v>353</v>
      </c>
      <c r="E34" s="9" t="s">
        <v>353</v>
      </c>
      <c r="F34" s="23" t="s">
        <v>353</v>
      </c>
      <c r="G34" s="8"/>
      <c r="H34" s="9" t="s">
        <v>353</v>
      </c>
    </row>
    <row r="35" spans="1:8" x14ac:dyDescent="0.25">
      <c r="A35" s="4">
        <v>12</v>
      </c>
      <c r="B35" s="22" t="s">
        <v>360</v>
      </c>
      <c r="C35" s="23" t="s">
        <v>353</v>
      </c>
      <c r="D35" s="8" t="s">
        <v>353</v>
      </c>
      <c r="E35" s="9"/>
      <c r="F35" s="23"/>
      <c r="G35" s="8" t="s">
        <v>353</v>
      </c>
      <c r="H35" s="9" t="s">
        <v>353</v>
      </c>
    </row>
    <row r="36" spans="1:8" x14ac:dyDescent="0.25">
      <c r="A36" s="4">
        <v>13</v>
      </c>
      <c r="B36" s="22" t="s">
        <v>361</v>
      </c>
      <c r="C36" s="23" t="s">
        <v>353</v>
      </c>
      <c r="D36" s="8" t="s">
        <v>353</v>
      </c>
      <c r="E36" s="9"/>
      <c r="F36" s="23"/>
      <c r="G36" s="8" t="s">
        <v>353</v>
      </c>
      <c r="H36" s="9" t="s">
        <v>353</v>
      </c>
    </row>
    <row r="37" spans="1:8" x14ac:dyDescent="0.25">
      <c r="A37" s="4">
        <v>14</v>
      </c>
      <c r="B37" s="22" t="s">
        <v>362</v>
      </c>
      <c r="C37" s="23" t="s">
        <v>353</v>
      </c>
      <c r="D37" s="8"/>
      <c r="E37" s="9" t="s">
        <v>353</v>
      </c>
      <c r="F37" s="23" t="s">
        <v>353</v>
      </c>
      <c r="G37" s="8"/>
      <c r="H37" s="9" t="s">
        <v>353</v>
      </c>
    </row>
    <row r="38" spans="1:8" x14ac:dyDescent="0.25">
      <c r="A38" s="4">
        <v>15</v>
      </c>
      <c r="B38" s="22" t="s">
        <v>363</v>
      </c>
      <c r="C38" s="23" t="s">
        <v>353</v>
      </c>
      <c r="D38" s="8" t="s">
        <v>353</v>
      </c>
      <c r="E38" s="9"/>
      <c r="F38" s="23"/>
      <c r="G38" s="8" t="s">
        <v>353</v>
      </c>
      <c r="H38" s="9" t="s">
        <v>353</v>
      </c>
    </row>
    <row r="39" spans="1:8" x14ac:dyDescent="0.25">
      <c r="A39" s="4">
        <v>16</v>
      </c>
      <c r="B39" s="22" t="s">
        <v>364</v>
      </c>
      <c r="C39" s="23" t="s">
        <v>353</v>
      </c>
      <c r="D39" s="8" t="s">
        <v>353</v>
      </c>
      <c r="E39" s="9"/>
      <c r="F39" s="23"/>
      <c r="G39" s="8" t="s">
        <v>353</v>
      </c>
      <c r="H39" s="9" t="s">
        <v>353</v>
      </c>
    </row>
    <row r="40" spans="1:8" x14ac:dyDescent="0.25">
      <c r="A40" s="4">
        <v>17</v>
      </c>
      <c r="B40" s="22" t="s">
        <v>365</v>
      </c>
      <c r="C40" s="23"/>
      <c r="D40" s="8" t="s">
        <v>353</v>
      </c>
      <c r="E40" s="9" t="s">
        <v>353</v>
      </c>
      <c r="F40" s="23"/>
      <c r="G40" s="8" t="s">
        <v>353</v>
      </c>
      <c r="H40" s="9" t="s">
        <v>353</v>
      </c>
    </row>
    <row r="41" spans="1:8" x14ac:dyDescent="0.25">
      <c r="A41" s="4">
        <v>18</v>
      </c>
      <c r="B41" s="22" t="s">
        <v>366</v>
      </c>
      <c r="C41" s="23" t="s">
        <v>353</v>
      </c>
      <c r="D41" s="8"/>
      <c r="E41" s="9" t="s">
        <v>353</v>
      </c>
      <c r="F41" s="23" t="s">
        <v>353</v>
      </c>
      <c r="G41" s="8"/>
      <c r="H41" s="9" t="s">
        <v>353</v>
      </c>
    </row>
    <row r="42" spans="1:8" x14ac:dyDescent="0.25">
      <c r="A42" s="4">
        <v>19</v>
      </c>
      <c r="B42" s="22" t="s">
        <v>367</v>
      </c>
      <c r="C42" s="23"/>
      <c r="D42" s="8" t="s">
        <v>353</v>
      </c>
      <c r="E42" s="9" t="s">
        <v>353</v>
      </c>
      <c r="F42" s="23"/>
      <c r="G42" s="8" t="s">
        <v>353</v>
      </c>
      <c r="H42" s="9" t="s">
        <v>353</v>
      </c>
    </row>
    <row r="43" spans="1:8" x14ac:dyDescent="0.25">
      <c r="A43" s="4">
        <v>20</v>
      </c>
      <c r="B43" s="22" t="s">
        <v>368</v>
      </c>
      <c r="C43" s="23" t="s">
        <v>353</v>
      </c>
      <c r="D43" s="8"/>
      <c r="E43" s="9" t="s">
        <v>353</v>
      </c>
      <c r="F43" s="23" t="s">
        <v>353</v>
      </c>
      <c r="G43" s="8"/>
      <c r="H43" s="9" t="s">
        <v>353</v>
      </c>
    </row>
    <row r="44" spans="1:8" x14ac:dyDescent="0.25">
      <c r="A44" s="4">
        <v>21</v>
      </c>
      <c r="B44" s="22" t="s">
        <v>369</v>
      </c>
      <c r="C44" s="23"/>
      <c r="D44" s="8" t="s">
        <v>353</v>
      </c>
      <c r="E44" s="9" t="s">
        <v>353</v>
      </c>
      <c r="F44" s="23"/>
      <c r="G44" s="8" t="s">
        <v>353</v>
      </c>
      <c r="H44" s="9" t="s">
        <v>353</v>
      </c>
    </row>
    <row r="45" spans="1:8" x14ac:dyDescent="0.25">
      <c r="A45" s="4">
        <v>22</v>
      </c>
      <c r="B45" s="22" t="s">
        <v>370</v>
      </c>
      <c r="C45" s="23"/>
      <c r="D45" s="8" t="s">
        <v>353</v>
      </c>
      <c r="E45" s="9" t="s">
        <v>353</v>
      </c>
      <c r="F45" s="23"/>
      <c r="G45" s="8" t="s">
        <v>353</v>
      </c>
      <c r="H45" s="9" t="s">
        <v>353</v>
      </c>
    </row>
    <row r="46" spans="1:8" x14ac:dyDescent="0.25">
      <c r="A46" s="4">
        <v>23</v>
      </c>
      <c r="B46" s="22" t="s">
        <v>371</v>
      </c>
      <c r="C46" s="23"/>
      <c r="D46" s="8" t="s">
        <v>353</v>
      </c>
      <c r="E46" s="9" t="s">
        <v>353</v>
      </c>
      <c r="F46" s="23"/>
      <c r="G46" s="8" t="s">
        <v>353</v>
      </c>
      <c r="H46" s="9" t="s">
        <v>353</v>
      </c>
    </row>
    <row r="47" spans="1:8" ht="15.75" thickBot="1" x14ac:dyDescent="0.3">
      <c r="A47" s="4">
        <v>24</v>
      </c>
      <c r="B47" s="24" t="s">
        <v>73</v>
      </c>
      <c r="C47" s="25" t="s">
        <v>353</v>
      </c>
      <c r="D47" s="10"/>
      <c r="E47" s="11" t="s">
        <v>353</v>
      </c>
      <c r="F47" s="25" t="s">
        <v>353</v>
      </c>
      <c r="G47" s="10"/>
      <c r="H47" s="11" t="s">
        <v>353</v>
      </c>
    </row>
  </sheetData>
  <mergeCells count="2">
    <mergeCell ref="C22:E22"/>
    <mergeCell ref="F22:H22"/>
  </mergeCells>
  <phoneticPr fontId="0" type="noConversion"/>
  <pageMargins left="0.7" right="0.7" top="0.78740157499999996" bottom="0.78740157499999996" header="0.3" footer="0.3"/>
  <pageSetup paperSize="9"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2"/>
  <sheetViews>
    <sheetView topLeftCell="L1" workbookViewId="0">
      <selection activeCell="L1" sqref="L1"/>
    </sheetView>
  </sheetViews>
  <sheetFormatPr baseColWidth="10" defaultRowHeight="15" x14ac:dyDescent="0.25"/>
  <cols>
    <col min="1" max="1" width="11" bestFit="1" customWidth="1"/>
    <col min="2" max="2" width="10.85546875" bestFit="1" customWidth="1"/>
    <col min="3" max="3" width="7.5703125" bestFit="1" customWidth="1"/>
    <col min="4" max="4" width="5" bestFit="1" customWidth="1"/>
    <col min="5" max="5" width="11" bestFit="1" customWidth="1"/>
    <col min="6" max="6" width="4" bestFit="1" customWidth="1"/>
    <col min="7" max="7" width="7.5703125" bestFit="1" customWidth="1"/>
    <col min="8" max="8" width="5.5703125" bestFit="1" customWidth="1"/>
    <col min="9" max="9" width="11" bestFit="1" customWidth="1"/>
    <col min="10" max="10" width="4" bestFit="1" customWidth="1"/>
    <col min="15" max="15" width="12.42578125" bestFit="1" customWidth="1"/>
    <col min="16" max="16" width="11.28515625" bestFit="1" customWidth="1"/>
    <col min="17" max="17" width="8.85546875" bestFit="1" customWidth="1"/>
    <col min="18" max="18" width="12.28515625" bestFit="1" customWidth="1"/>
    <col min="19" max="19" width="11.85546875" bestFit="1" customWidth="1"/>
    <col min="20" max="20" width="9.42578125" bestFit="1" customWidth="1"/>
    <col min="21" max="21" width="11.28515625" bestFit="1" customWidth="1"/>
    <col min="22" max="22" width="11.85546875" bestFit="1" customWidth="1"/>
    <col min="23" max="23" width="9.42578125" bestFit="1" customWidth="1"/>
  </cols>
  <sheetData>
    <row r="1" spans="1:23" ht="15.75" thickBot="1" x14ac:dyDescent="0.3">
      <c r="A1" s="537" t="s">
        <v>449</v>
      </c>
      <c r="B1" s="148" t="s">
        <v>471</v>
      </c>
      <c r="C1" s="539" t="s">
        <v>472</v>
      </c>
      <c r="D1" s="540"/>
      <c r="E1" s="540"/>
      <c r="F1" s="541"/>
      <c r="G1" s="539" t="s">
        <v>472</v>
      </c>
      <c r="H1" s="540"/>
      <c r="I1" s="540"/>
      <c r="J1" s="541"/>
      <c r="O1" s="547" t="s">
        <v>471</v>
      </c>
      <c r="P1" s="548"/>
      <c r="Q1" s="547" t="s">
        <v>225</v>
      </c>
      <c r="R1" s="548"/>
      <c r="S1" s="547" t="s">
        <v>471</v>
      </c>
      <c r="T1" s="548"/>
      <c r="U1" s="547" t="s">
        <v>233</v>
      </c>
      <c r="V1" s="550"/>
      <c r="W1" s="548"/>
    </row>
    <row r="2" spans="1:23" ht="15.75" thickBot="1" x14ac:dyDescent="0.3">
      <c r="A2" s="538"/>
      <c r="B2" s="149" t="s">
        <v>473</v>
      </c>
      <c r="C2" s="542" t="s">
        <v>474</v>
      </c>
      <c r="D2" s="543"/>
      <c r="E2" s="543"/>
      <c r="F2" s="544"/>
      <c r="G2" s="542" t="s">
        <v>475</v>
      </c>
      <c r="H2" s="543"/>
      <c r="I2" s="543"/>
      <c r="J2" s="544"/>
      <c r="O2" s="545" t="s">
        <v>415</v>
      </c>
      <c r="P2" s="290" t="s">
        <v>117</v>
      </c>
      <c r="Q2" s="362" t="s">
        <v>408</v>
      </c>
      <c r="R2" s="290"/>
      <c r="S2" s="362" t="s">
        <v>224</v>
      </c>
      <c r="T2" s="290"/>
      <c r="U2" s="365" t="s">
        <v>117</v>
      </c>
      <c r="V2" s="366" t="s">
        <v>224</v>
      </c>
      <c r="W2" s="367"/>
    </row>
    <row r="3" spans="1:23" ht="15.75" thickBot="1" x14ac:dyDescent="0.3">
      <c r="A3" s="150" t="s">
        <v>408</v>
      </c>
      <c r="B3" s="151">
        <v>6</v>
      </c>
      <c r="C3" s="154"/>
      <c r="D3" s="142"/>
      <c r="E3" s="142"/>
      <c r="F3" s="155"/>
      <c r="G3" s="154"/>
      <c r="H3" s="142"/>
      <c r="I3" s="142"/>
      <c r="J3" s="155"/>
      <c r="O3" s="546"/>
      <c r="P3" s="293">
        <v>4</v>
      </c>
      <c r="Q3" s="363">
        <v>1</v>
      </c>
      <c r="R3" s="293"/>
      <c r="S3" s="363">
        <v>6</v>
      </c>
      <c r="T3" s="293"/>
      <c r="U3" s="368">
        <v>6</v>
      </c>
      <c r="V3" s="369">
        <v>1</v>
      </c>
      <c r="W3" s="370"/>
    </row>
    <row r="4" spans="1:23" x14ac:dyDescent="0.25">
      <c r="A4" s="150" t="s">
        <v>409</v>
      </c>
      <c r="B4" s="151">
        <v>6</v>
      </c>
      <c r="C4" s="154"/>
      <c r="D4" s="142"/>
      <c r="E4" s="142"/>
      <c r="F4" s="155"/>
      <c r="G4" s="154"/>
      <c r="H4" s="142"/>
      <c r="I4" s="142"/>
      <c r="J4" s="155"/>
      <c r="O4" s="545" t="s">
        <v>416</v>
      </c>
      <c r="P4" s="290" t="s">
        <v>227</v>
      </c>
      <c r="Q4" s="362" t="s">
        <v>408</v>
      </c>
      <c r="R4" s="290" t="s">
        <v>114</v>
      </c>
      <c r="S4" s="362" t="s">
        <v>224</v>
      </c>
      <c r="T4" s="290" t="s">
        <v>226</v>
      </c>
      <c r="U4" s="365" t="s">
        <v>227</v>
      </c>
      <c r="V4" s="366" t="s">
        <v>224</v>
      </c>
      <c r="W4" s="367" t="s">
        <v>226</v>
      </c>
    </row>
    <row r="5" spans="1:23" ht="15.75" thickBot="1" x14ac:dyDescent="0.3">
      <c r="A5" s="150" t="s">
        <v>410</v>
      </c>
      <c r="B5" s="151">
        <v>6</v>
      </c>
      <c r="C5" s="154"/>
      <c r="D5" s="142"/>
      <c r="E5" s="142"/>
      <c r="F5" s="155"/>
      <c r="G5" s="154"/>
      <c r="H5" s="142"/>
      <c r="I5" s="142"/>
      <c r="J5" s="155"/>
      <c r="O5" s="551"/>
      <c r="P5" s="339">
        <v>2</v>
      </c>
      <c r="Q5" s="364">
        <v>1</v>
      </c>
      <c r="R5" s="339">
        <v>2</v>
      </c>
      <c r="S5" s="364">
        <v>6</v>
      </c>
      <c r="T5" s="339">
        <v>4</v>
      </c>
      <c r="U5" s="371">
        <v>6</v>
      </c>
      <c r="V5" s="372">
        <v>1</v>
      </c>
      <c r="W5" s="373">
        <v>3</v>
      </c>
    </row>
    <row r="6" spans="1:23" x14ac:dyDescent="0.25">
      <c r="A6" s="150" t="s">
        <v>411</v>
      </c>
      <c r="B6" s="151">
        <v>6</v>
      </c>
      <c r="C6" s="154"/>
      <c r="D6" s="142"/>
      <c r="E6" s="142"/>
      <c r="F6" s="155"/>
      <c r="G6" s="154"/>
      <c r="H6" s="142"/>
      <c r="I6" s="142"/>
      <c r="J6" s="155"/>
      <c r="O6" s="545" t="s">
        <v>229</v>
      </c>
      <c r="P6" s="290" t="s">
        <v>120</v>
      </c>
      <c r="Q6" s="362" t="s">
        <v>414</v>
      </c>
      <c r="R6" s="290"/>
      <c r="S6" s="362" t="s">
        <v>230</v>
      </c>
      <c r="T6" s="290"/>
      <c r="U6" s="365" t="s">
        <v>120</v>
      </c>
      <c r="V6" s="366" t="s">
        <v>230</v>
      </c>
      <c r="W6" s="367"/>
    </row>
    <row r="7" spans="1:23" ht="15.75" thickBot="1" x14ac:dyDescent="0.3">
      <c r="A7" s="150" t="s">
        <v>412</v>
      </c>
      <c r="B7" s="151">
        <v>4</v>
      </c>
      <c r="C7" s="154"/>
      <c r="D7" s="142"/>
      <c r="E7" s="142"/>
      <c r="F7" s="155"/>
      <c r="G7" s="154"/>
      <c r="H7" s="142"/>
      <c r="I7" s="142"/>
      <c r="J7" s="155"/>
      <c r="O7" s="546"/>
      <c r="P7" s="293">
        <v>2</v>
      </c>
      <c r="Q7" s="363">
        <v>2</v>
      </c>
      <c r="R7" s="293"/>
      <c r="S7" s="363">
        <v>4</v>
      </c>
      <c r="T7" s="293"/>
      <c r="U7" s="368">
        <v>2</v>
      </c>
      <c r="V7" s="369">
        <v>1</v>
      </c>
      <c r="W7" s="370"/>
    </row>
    <row r="8" spans="1:23" x14ac:dyDescent="0.25">
      <c r="A8" s="150" t="s">
        <v>413</v>
      </c>
      <c r="B8" s="151">
        <v>4</v>
      </c>
      <c r="C8" s="154"/>
      <c r="D8" s="142"/>
      <c r="E8" s="142"/>
      <c r="F8" s="155"/>
      <c r="G8" s="154"/>
      <c r="H8" s="142"/>
      <c r="I8" s="142"/>
      <c r="J8" s="155"/>
      <c r="O8" s="545" t="s">
        <v>418</v>
      </c>
      <c r="P8" s="290" t="s">
        <v>231</v>
      </c>
      <c r="Q8" s="362" t="s">
        <v>412</v>
      </c>
      <c r="R8" s="290"/>
      <c r="S8" s="362" t="s">
        <v>232</v>
      </c>
      <c r="T8" s="290"/>
      <c r="U8" s="365" t="s">
        <v>231</v>
      </c>
      <c r="V8" s="366" t="s">
        <v>232</v>
      </c>
      <c r="W8" s="367"/>
    </row>
    <row r="9" spans="1:23" ht="15.75" thickBot="1" x14ac:dyDescent="0.3">
      <c r="A9" s="150" t="s">
        <v>414</v>
      </c>
      <c r="B9" s="151">
        <v>4</v>
      </c>
      <c r="C9" s="154"/>
      <c r="D9" s="142"/>
      <c r="E9" s="142"/>
      <c r="F9" s="155"/>
      <c r="G9" s="154"/>
      <c r="H9" s="142"/>
      <c r="I9" s="142"/>
      <c r="J9" s="155"/>
      <c r="O9" s="546"/>
      <c r="P9" s="293">
        <v>2</v>
      </c>
      <c r="Q9" s="363">
        <v>2</v>
      </c>
      <c r="R9" s="293"/>
      <c r="S9" s="363">
        <v>4</v>
      </c>
      <c r="T9" s="293"/>
      <c r="U9" s="368">
        <v>2</v>
      </c>
      <c r="V9" s="369">
        <v>1</v>
      </c>
      <c r="W9" s="370"/>
    </row>
    <row r="10" spans="1:23" x14ac:dyDescent="0.25">
      <c r="A10" s="150" t="s">
        <v>415</v>
      </c>
      <c r="B10" s="152">
        <v>4</v>
      </c>
      <c r="C10" s="150" t="s">
        <v>408</v>
      </c>
      <c r="D10" s="146">
        <v>1</v>
      </c>
      <c r="E10" s="142"/>
      <c r="F10" s="155"/>
      <c r="G10" s="150" t="s">
        <v>408</v>
      </c>
      <c r="H10" s="146">
        <v>0.25</v>
      </c>
      <c r="I10" s="142"/>
      <c r="J10" s="155"/>
      <c r="O10" s="545" t="s">
        <v>419</v>
      </c>
      <c r="P10" s="290" t="s">
        <v>234</v>
      </c>
      <c r="Q10" s="362" t="s">
        <v>410</v>
      </c>
      <c r="R10" s="290"/>
      <c r="S10" s="362" t="s">
        <v>235</v>
      </c>
      <c r="T10" s="290"/>
      <c r="U10" s="365" t="s">
        <v>234</v>
      </c>
      <c r="V10" s="366" t="s">
        <v>235</v>
      </c>
      <c r="W10" s="367"/>
    </row>
    <row r="11" spans="1:23" ht="15.75" thickBot="1" x14ac:dyDescent="0.3">
      <c r="A11" s="150" t="s">
        <v>416</v>
      </c>
      <c r="B11" s="152">
        <v>2</v>
      </c>
      <c r="C11" s="150" t="s">
        <v>408</v>
      </c>
      <c r="D11" s="146">
        <v>1</v>
      </c>
      <c r="E11" s="145" t="s">
        <v>413</v>
      </c>
      <c r="F11" s="152">
        <v>2</v>
      </c>
      <c r="G11" s="150" t="s">
        <v>408</v>
      </c>
      <c r="H11" s="146">
        <v>0.5</v>
      </c>
      <c r="I11" s="145" t="s">
        <v>413</v>
      </c>
      <c r="J11" s="152">
        <v>1</v>
      </c>
      <c r="O11" s="546"/>
      <c r="P11" s="293">
        <v>3</v>
      </c>
      <c r="Q11" s="363">
        <v>0.75</v>
      </c>
      <c r="R11" s="293"/>
      <c r="S11" s="363">
        <v>6</v>
      </c>
      <c r="T11" s="293"/>
      <c r="U11" s="368">
        <v>8</v>
      </c>
      <c r="V11" s="369">
        <v>1</v>
      </c>
      <c r="W11" s="370"/>
    </row>
    <row r="12" spans="1:23" x14ac:dyDescent="0.25">
      <c r="A12" s="150" t="s">
        <v>417</v>
      </c>
      <c r="B12" s="152">
        <v>2</v>
      </c>
      <c r="C12" s="150" t="s">
        <v>414</v>
      </c>
      <c r="D12" s="147">
        <v>2</v>
      </c>
      <c r="E12" s="142"/>
      <c r="F12" s="155"/>
      <c r="G12" s="150" t="s">
        <v>414</v>
      </c>
      <c r="H12" s="147">
        <v>1</v>
      </c>
      <c r="I12" s="142"/>
      <c r="J12" s="155"/>
      <c r="O12" s="545" t="s">
        <v>420</v>
      </c>
      <c r="P12" s="290" t="s">
        <v>123</v>
      </c>
      <c r="Q12" s="362" t="s">
        <v>411</v>
      </c>
      <c r="R12" s="290" t="s">
        <v>415</v>
      </c>
      <c r="S12" s="362" t="s">
        <v>236</v>
      </c>
      <c r="T12" s="290" t="s">
        <v>117</v>
      </c>
      <c r="U12" s="365" t="s">
        <v>123</v>
      </c>
      <c r="V12" s="366" t="s">
        <v>236</v>
      </c>
      <c r="W12" s="367" t="s">
        <v>117</v>
      </c>
    </row>
    <row r="13" spans="1:23" ht="15.75" thickBot="1" x14ac:dyDescent="0.3">
      <c r="A13" s="150" t="s">
        <v>418</v>
      </c>
      <c r="B13" s="152">
        <v>2</v>
      </c>
      <c r="C13" s="150" t="s">
        <v>412</v>
      </c>
      <c r="D13" s="147">
        <v>2</v>
      </c>
      <c r="E13" s="142"/>
      <c r="F13" s="155"/>
      <c r="G13" s="150" t="s">
        <v>412</v>
      </c>
      <c r="H13" s="147">
        <v>1</v>
      </c>
      <c r="I13" s="142"/>
      <c r="J13" s="155"/>
      <c r="O13" s="546"/>
      <c r="P13" s="293">
        <v>3</v>
      </c>
      <c r="Q13" s="363">
        <v>3</v>
      </c>
      <c r="R13" s="293">
        <v>1.5</v>
      </c>
      <c r="S13" s="363">
        <v>6</v>
      </c>
      <c r="T13" s="293">
        <v>4</v>
      </c>
      <c r="U13" s="368">
        <v>8</v>
      </c>
      <c r="V13" s="369">
        <v>4</v>
      </c>
      <c r="W13" s="370">
        <v>3</v>
      </c>
    </row>
    <row r="14" spans="1:23" x14ac:dyDescent="0.25">
      <c r="A14" s="150" t="s">
        <v>419</v>
      </c>
      <c r="B14" s="152">
        <v>3</v>
      </c>
      <c r="C14" s="150" t="s">
        <v>410</v>
      </c>
      <c r="D14" s="147">
        <v>0.75</v>
      </c>
      <c r="E14" s="142"/>
      <c r="F14" s="155"/>
      <c r="G14" s="150" t="s">
        <v>410</v>
      </c>
      <c r="H14" s="147">
        <v>0.25</v>
      </c>
      <c r="I14" s="142"/>
      <c r="J14" s="155"/>
      <c r="O14" s="545" t="s">
        <v>421</v>
      </c>
      <c r="P14" s="290" t="s">
        <v>124</v>
      </c>
      <c r="Q14" s="362" t="s">
        <v>418</v>
      </c>
      <c r="R14" s="290"/>
      <c r="S14" s="362" t="s">
        <v>231</v>
      </c>
      <c r="T14" s="290"/>
      <c r="U14" s="365" t="s">
        <v>124</v>
      </c>
      <c r="V14" s="366" t="s">
        <v>231</v>
      </c>
      <c r="W14" s="367"/>
    </row>
    <row r="15" spans="1:23" ht="15.75" thickBot="1" x14ac:dyDescent="0.3">
      <c r="A15" s="150" t="s">
        <v>420</v>
      </c>
      <c r="B15" s="152">
        <v>3</v>
      </c>
      <c r="C15" s="150" t="s">
        <v>415</v>
      </c>
      <c r="D15" s="147">
        <v>1.5</v>
      </c>
      <c r="E15" s="145" t="s">
        <v>411</v>
      </c>
      <c r="F15" s="152">
        <v>3</v>
      </c>
      <c r="G15" s="150" t="s">
        <v>415</v>
      </c>
      <c r="H15" s="147">
        <v>0.5</v>
      </c>
      <c r="I15" s="145" t="s">
        <v>411</v>
      </c>
      <c r="J15" s="152">
        <v>1</v>
      </c>
      <c r="O15" s="546"/>
      <c r="P15" s="293">
        <v>1</v>
      </c>
      <c r="Q15" s="363">
        <v>1</v>
      </c>
      <c r="R15" s="293"/>
      <c r="S15" s="363">
        <v>2</v>
      </c>
      <c r="T15" s="293"/>
      <c r="U15" s="368">
        <v>2</v>
      </c>
      <c r="V15" s="369">
        <v>1</v>
      </c>
      <c r="W15" s="370"/>
    </row>
    <row r="16" spans="1:23" x14ac:dyDescent="0.25">
      <c r="A16" s="150" t="s">
        <v>421</v>
      </c>
      <c r="B16" s="152">
        <v>1</v>
      </c>
      <c r="C16" s="150" t="s">
        <v>418</v>
      </c>
      <c r="D16" s="147">
        <v>1</v>
      </c>
      <c r="E16" s="142"/>
      <c r="F16" s="155"/>
      <c r="G16" s="150" t="s">
        <v>418</v>
      </c>
      <c r="H16" s="147">
        <v>1</v>
      </c>
      <c r="I16" s="142"/>
      <c r="J16" s="155"/>
      <c r="O16" s="545" t="s">
        <v>423</v>
      </c>
      <c r="P16" s="290" t="s">
        <v>125</v>
      </c>
      <c r="Q16" s="362" t="s">
        <v>408</v>
      </c>
      <c r="R16" s="290"/>
      <c r="S16" s="362" t="s">
        <v>224</v>
      </c>
      <c r="T16" s="290"/>
      <c r="U16" s="365" t="s">
        <v>125</v>
      </c>
      <c r="V16" s="366" t="s">
        <v>224</v>
      </c>
      <c r="W16" s="367"/>
    </row>
    <row r="17" spans="1:23" ht="15.75" thickBot="1" x14ac:dyDescent="0.3">
      <c r="A17" s="150" t="s">
        <v>422</v>
      </c>
      <c r="B17" s="152">
        <v>2</v>
      </c>
      <c r="C17" s="154"/>
      <c r="D17" s="142"/>
      <c r="E17" s="142"/>
      <c r="F17" s="155"/>
      <c r="G17" s="154"/>
      <c r="H17" s="142"/>
      <c r="I17" s="142"/>
      <c r="J17" s="155"/>
      <c r="O17" s="546"/>
      <c r="P17" s="293">
        <v>2</v>
      </c>
      <c r="Q17" s="363">
        <v>1</v>
      </c>
      <c r="R17" s="293"/>
      <c r="S17" s="363">
        <v>6</v>
      </c>
      <c r="T17" s="293"/>
      <c r="U17" s="368">
        <v>6</v>
      </c>
      <c r="V17" s="369">
        <v>1</v>
      </c>
      <c r="W17" s="370"/>
    </row>
    <row r="18" spans="1:23" x14ac:dyDescent="0.25">
      <c r="A18" s="150" t="s">
        <v>423</v>
      </c>
      <c r="B18" s="152">
        <v>2</v>
      </c>
      <c r="C18" s="150" t="s">
        <v>408</v>
      </c>
      <c r="D18" s="147">
        <v>1</v>
      </c>
      <c r="E18" s="142"/>
      <c r="F18" s="155"/>
      <c r="G18" s="150" t="s">
        <v>408</v>
      </c>
      <c r="H18" s="147">
        <v>0.5</v>
      </c>
      <c r="I18" s="142"/>
      <c r="J18" s="155"/>
      <c r="O18" s="545" t="s">
        <v>424</v>
      </c>
      <c r="P18" s="290" t="s">
        <v>126</v>
      </c>
      <c r="Q18" s="362" t="s">
        <v>411</v>
      </c>
      <c r="R18" s="290" t="s">
        <v>416</v>
      </c>
      <c r="S18" s="362" t="s">
        <v>236</v>
      </c>
      <c r="T18" s="290" t="s">
        <v>227</v>
      </c>
      <c r="U18" s="365" t="s">
        <v>126</v>
      </c>
      <c r="V18" s="366" t="s">
        <v>236</v>
      </c>
      <c r="W18" s="367" t="s">
        <v>227</v>
      </c>
    </row>
    <row r="19" spans="1:23" ht="15.75" thickBot="1" x14ac:dyDescent="0.3">
      <c r="A19" s="150" t="s">
        <v>424</v>
      </c>
      <c r="B19" s="152">
        <v>1</v>
      </c>
      <c r="C19" s="150" t="s">
        <v>411</v>
      </c>
      <c r="D19" s="147">
        <v>0.5</v>
      </c>
      <c r="E19" s="145" t="s">
        <v>416</v>
      </c>
      <c r="F19" s="152">
        <v>0.5</v>
      </c>
      <c r="G19" s="150" t="s">
        <v>411</v>
      </c>
      <c r="H19" s="147">
        <v>0.5</v>
      </c>
      <c r="I19" s="145" t="s">
        <v>416</v>
      </c>
      <c r="J19" s="152">
        <v>0.5</v>
      </c>
      <c r="O19" s="546"/>
      <c r="P19" s="293">
        <v>1</v>
      </c>
      <c r="Q19" s="363">
        <v>0.5</v>
      </c>
      <c r="R19" s="293">
        <v>0.5</v>
      </c>
      <c r="S19" s="363">
        <v>6</v>
      </c>
      <c r="T19" s="293">
        <v>2</v>
      </c>
      <c r="U19" s="368">
        <v>12</v>
      </c>
      <c r="V19" s="369">
        <v>1</v>
      </c>
      <c r="W19" s="370">
        <v>3</v>
      </c>
    </row>
    <row r="20" spans="1:23" x14ac:dyDescent="0.25">
      <c r="A20" s="150" t="s">
        <v>425</v>
      </c>
      <c r="B20" s="152">
        <v>1</v>
      </c>
      <c r="C20" s="150" t="s">
        <v>415</v>
      </c>
      <c r="D20" s="147">
        <v>1.5</v>
      </c>
      <c r="E20" s="142"/>
      <c r="F20" s="155"/>
      <c r="G20" s="150" t="s">
        <v>415</v>
      </c>
      <c r="H20" s="147">
        <v>1.5</v>
      </c>
      <c r="I20" s="142"/>
      <c r="J20" s="155"/>
      <c r="O20" s="545" t="s">
        <v>425</v>
      </c>
      <c r="P20" s="290" t="s">
        <v>237</v>
      </c>
      <c r="Q20" s="362" t="s">
        <v>415</v>
      </c>
      <c r="R20" s="290"/>
      <c r="S20" s="362" t="s">
        <v>117</v>
      </c>
      <c r="T20" s="290"/>
      <c r="U20" s="365" t="s">
        <v>237</v>
      </c>
      <c r="V20" s="366" t="s">
        <v>117</v>
      </c>
      <c r="W20" s="367"/>
    </row>
    <row r="21" spans="1:23" ht="15.75" thickBot="1" x14ac:dyDescent="0.3">
      <c r="A21" s="150" t="s">
        <v>426</v>
      </c>
      <c r="B21" s="152">
        <v>0.5</v>
      </c>
      <c r="C21" s="154"/>
      <c r="D21" s="142"/>
      <c r="E21" s="142"/>
      <c r="F21" s="155"/>
      <c r="G21" s="154"/>
      <c r="H21" s="142"/>
      <c r="I21" s="142"/>
      <c r="J21" s="155"/>
      <c r="O21" s="546"/>
      <c r="P21" s="293">
        <v>1</v>
      </c>
      <c r="Q21" s="363">
        <v>1.5</v>
      </c>
      <c r="R21" s="293"/>
      <c r="S21" s="363">
        <v>4</v>
      </c>
      <c r="T21" s="293"/>
      <c r="U21" s="368">
        <v>8</v>
      </c>
      <c r="V21" s="369">
        <v>3</v>
      </c>
      <c r="W21" s="370"/>
    </row>
    <row r="22" spans="1:23" ht="15.75" thickBot="1" x14ac:dyDescent="0.3">
      <c r="A22" s="159" t="s">
        <v>427</v>
      </c>
      <c r="B22" s="153">
        <v>0</v>
      </c>
      <c r="C22" s="156"/>
      <c r="D22" s="157"/>
      <c r="E22" s="157"/>
      <c r="F22" s="158"/>
      <c r="G22" s="156"/>
      <c r="H22" s="157"/>
      <c r="I22" s="157"/>
      <c r="J22" s="158"/>
    </row>
  </sheetData>
  <mergeCells count="19">
    <mergeCell ref="O1:P1"/>
    <mergeCell ref="O4:O5"/>
    <mergeCell ref="Q1:R1"/>
    <mergeCell ref="S1:T1"/>
    <mergeCell ref="U1:W1"/>
    <mergeCell ref="O2:O3"/>
    <mergeCell ref="O6:O7"/>
    <mergeCell ref="A1:A2"/>
    <mergeCell ref="C1:F1"/>
    <mergeCell ref="G1:J1"/>
    <mergeCell ref="C2:F2"/>
    <mergeCell ref="G2:J2"/>
    <mergeCell ref="O20:O21"/>
    <mergeCell ref="O8:O9"/>
    <mergeCell ref="O10:O11"/>
    <mergeCell ref="O12:O13"/>
    <mergeCell ref="O14:O15"/>
    <mergeCell ref="O16:O17"/>
    <mergeCell ref="O18:O19"/>
  </mergeCells>
  <phoneticPr fontId="0" type="noConversion"/>
  <pageMargins left="0.7" right="0.7" top="0.78740157499999996" bottom="0.78740157499999996"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7"/>
  <sheetViews>
    <sheetView workbookViewId="0"/>
  </sheetViews>
  <sheetFormatPr baseColWidth="10" defaultRowHeight="15" x14ac:dyDescent="0.25"/>
  <cols>
    <col min="2" max="5" width="8.140625" bestFit="1" customWidth="1"/>
    <col min="6" max="10" width="9.140625" bestFit="1" customWidth="1"/>
  </cols>
  <sheetData>
    <row r="1" spans="1:12" ht="18.75" x14ac:dyDescent="0.3">
      <c r="A1" s="498" t="s">
        <v>84</v>
      </c>
      <c r="B1" s="497"/>
      <c r="C1" s="497"/>
      <c r="D1" s="497"/>
      <c r="E1" s="497"/>
      <c r="F1" s="497"/>
      <c r="G1" s="497"/>
      <c r="H1" s="497"/>
      <c r="I1" s="497"/>
      <c r="J1" s="497"/>
      <c r="K1" s="497"/>
      <c r="L1" s="497"/>
    </row>
    <row r="2" spans="1:12" ht="15.75" thickBot="1" x14ac:dyDescent="0.3"/>
    <row r="3" spans="1:12" ht="245.25" thickBot="1" x14ac:dyDescent="0.3">
      <c r="B3" s="263" t="s">
        <v>74</v>
      </c>
      <c r="C3" s="264" t="s">
        <v>75</v>
      </c>
      <c r="D3" s="263" t="s">
        <v>76</v>
      </c>
      <c r="E3" s="270" t="s">
        <v>77</v>
      </c>
      <c r="F3" s="270" t="s">
        <v>78</v>
      </c>
      <c r="G3" s="270" t="s">
        <v>79</v>
      </c>
      <c r="H3" s="270" t="s">
        <v>80</v>
      </c>
      <c r="I3" s="270" t="s">
        <v>81</v>
      </c>
      <c r="J3" s="264" t="s">
        <v>82</v>
      </c>
      <c r="K3" s="240"/>
      <c r="L3" s="240"/>
    </row>
    <row r="4" spans="1:12" x14ac:dyDescent="0.25">
      <c r="A4" s="257" t="s">
        <v>408</v>
      </c>
      <c r="B4" s="30">
        <v>883.2</v>
      </c>
      <c r="C4" s="265">
        <f>B4/60</f>
        <v>14.72</v>
      </c>
      <c r="D4" s="267">
        <f>B4/60*4*5</f>
        <v>294.40000000000003</v>
      </c>
      <c r="E4" s="268">
        <f>B4/60*4*10</f>
        <v>588.80000000000007</v>
      </c>
      <c r="F4" s="268">
        <f>B4/60*4*20</f>
        <v>1177.6000000000001</v>
      </c>
      <c r="G4" s="268">
        <f>B4/60*4*30</f>
        <v>1766.4</v>
      </c>
      <c r="H4" s="268">
        <f>B4/60*4*40</f>
        <v>2355.2000000000003</v>
      </c>
      <c r="I4" s="268">
        <f>B4/60*4*50</f>
        <v>2944</v>
      </c>
      <c r="J4" s="261">
        <f>B4*4</f>
        <v>3532.8</v>
      </c>
    </row>
    <row r="5" spans="1:12" x14ac:dyDescent="0.25">
      <c r="A5" s="258" t="s">
        <v>409</v>
      </c>
      <c r="B5" s="47">
        <v>1736.4</v>
      </c>
      <c r="C5" s="266">
        <f t="shared" ref="C5:C23" si="0">B5/60</f>
        <v>28.94</v>
      </c>
      <c r="D5" s="269">
        <f t="shared" ref="D5:D23" si="1">B5/60*4*5</f>
        <v>578.80000000000007</v>
      </c>
      <c r="E5" s="260">
        <f t="shared" ref="E5:E23" si="2">B5/60*4*10</f>
        <v>1157.6000000000001</v>
      </c>
      <c r="F5" s="260">
        <f t="shared" ref="F5:F23" si="3">B5/60*4*20</f>
        <v>2315.2000000000003</v>
      </c>
      <c r="G5" s="260">
        <f t="shared" ref="G5:G23" si="4">B5/60*4*30</f>
        <v>3472.8</v>
      </c>
      <c r="H5" s="260">
        <f t="shared" ref="H5:H23" si="5">B5/60*4*40</f>
        <v>4630.4000000000005</v>
      </c>
      <c r="I5" s="260">
        <f t="shared" ref="I5:I23" si="6">B5/60*4*50</f>
        <v>5788</v>
      </c>
      <c r="J5" s="262">
        <f t="shared" ref="J5:J23" si="7">B5*4</f>
        <v>6945.6</v>
      </c>
    </row>
    <row r="6" spans="1:12" x14ac:dyDescent="0.25">
      <c r="A6" s="258" t="s">
        <v>410</v>
      </c>
      <c r="B6" s="47">
        <v>1831.2</v>
      </c>
      <c r="C6" s="266">
        <f t="shared" si="0"/>
        <v>30.52</v>
      </c>
      <c r="D6" s="269">
        <f t="shared" si="1"/>
        <v>610.4</v>
      </c>
      <c r="E6" s="260">
        <f t="shared" si="2"/>
        <v>1220.8</v>
      </c>
      <c r="F6" s="260">
        <f t="shared" si="3"/>
        <v>2441.6</v>
      </c>
      <c r="G6" s="260">
        <f t="shared" si="4"/>
        <v>3662.4</v>
      </c>
      <c r="H6" s="260">
        <f t="shared" si="5"/>
        <v>4883.2</v>
      </c>
      <c r="I6" s="260">
        <f t="shared" si="6"/>
        <v>6104</v>
      </c>
      <c r="J6" s="262">
        <f t="shared" si="7"/>
        <v>7324.8</v>
      </c>
    </row>
    <row r="7" spans="1:12" x14ac:dyDescent="0.25">
      <c r="A7" s="258" t="s">
        <v>411</v>
      </c>
      <c r="B7" s="47">
        <v>883.2</v>
      </c>
      <c r="C7" s="266">
        <f t="shared" si="0"/>
        <v>14.72</v>
      </c>
      <c r="D7" s="269">
        <f t="shared" si="1"/>
        <v>294.40000000000003</v>
      </c>
      <c r="E7" s="260">
        <f t="shared" si="2"/>
        <v>588.80000000000007</v>
      </c>
      <c r="F7" s="260">
        <f t="shared" si="3"/>
        <v>1177.6000000000001</v>
      </c>
      <c r="G7" s="260">
        <f t="shared" si="4"/>
        <v>1766.4</v>
      </c>
      <c r="H7" s="260">
        <f t="shared" si="5"/>
        <v>2355.2000000000003</v>
      </c>
      <c r="I7" s="260">
        <f t="shared" si="6"/>
        <v>2944</v>
      </c>
      <c r="J7" s="262">
        <f t="shared" si="7"/>
        <v>3532.8</v>
      </c>
    </row>
    <row r="8" spans="1:12" x14ac:dyDescent="0.25">
      <c r="A8" s="258" t="s">
        <v>412</v>
      </c>
      <c r="B8" s="47">
        <v>693.6</v>
      </c>
      <c r="C8" s="266">
        <f t="shared" si="0"/>
        <v>11.56</v>
      </c>
      <c r="D8" s="269">
        <f t="shared" si="1"/>
        <v>231.20000000000002</v>
      </c>
      <c r="E8" s="260">
        <f t="shared" si="2"/>
        <v>462.40000000000003</v>
      </c>
      <c r="F8" s="260">
        <f t="shared" si="3"/>
        <v>924.80000000000007</v>
      </c>
      <c r="G8" s="260">
        <f t="shared" si="4"/>
        <v>1387.2</v>
      </c>
      <c r="H8" s="260">
        <f t="shared" si="5"/>
        <v>1849.6000000000001</v>
      </c>
      <c r="I8" s="260">
        <f t="shared" si="6"/>
        <v>2312</v>
      </c>
      <c r="J8" s="262">
        <f t="shared" si="7"/>
        <v>2774.4</v>
      </c>
    </row>
    <row r="9" spans="1:12" x14ac:dyDescent="0.25">
      <c r="A9" s="258" t="s">
        <v>413</v>
      </c>
      <c r="B9" s="47">
        <v>693.6</v>
      </c>
      <c r="C9" s="266">
        <f t="shared" si="0"/>
        <v>11.56</v>
      </c>
      <c r="D9" s="269">
        <f t="shared" si="1"/>
        <v>231.20000000000002</v>
      </c>
      <c r="E9" s="260">
        <f t="shared" si="2"/>
        <v>462.40000000000003</v>
      </c>
      <c r="F9" s="260">
        <f t="shared" si="3"/>
        <v>924.80000000000007</v>
      </c>
      <c r="G9" s="260">
        <f t="shared" si="4"/>
        <v>1387.2</v>
      </c>
      <c r="H9" s="260">
        <f t="shared" si="5"/>
        <v>1849.6000000000001</v>
      </c>
      <c r="I9" s="260">
        <f t="shared" si="6"/>
        <v>2312</v>
      </c>
      <c r="J9" s="262">
        <f t="shared" si="7"/>
        <v>2774.4</v>
      </c>
    </row>
    <row r="10" spans="1:12" x14ac:dyDescent="0.25">
      <c r="A10" s="258" t="s">
        <v>414</v>
      </c>
      <c r="B10" s="47">
        <v>693.6</v>
      </c>
      <c r="C10" s="266">
        <f t="shared" si="0"/>
        <v>11.56</v>
      </c>
      <c r="D10" s="269">
        <f t="shared" si="1"/>
        <v>231.20000000000002</v>
      </c>
      <c r="E10" s="260">
        <f t="shared" si="2"/>
        <v>462.40000000000003</v>
      </c>
      <c r="F10" s="260">
        <f t="shared" si="3"/>
        <v>924.80000000000007</v>
      </c>
      <c r="G10" s="260">
        <f t="shared" si="4"/>
        <v>1387.2</v>
      </c>
      <c r="H10" s="260">
        <f t="shared" si="5"/>
        <v>1849.6000000000001</v>
      </c>
      <c r="I10" s="260">
        <f t="shared" si="6"/>
        <v>2312</v>
      </c>
      <c r="J10" s="262">
        <f t="shared" si="7"/>
        <v>2774.4</v>
      </c>
    </row>
    <row r="11" spans="1:12" x14ac:dyDescent="0.25">
      <c r="A11" s="259" t="s">
        <v>415</v>
      </c>
      <c r="B11" s="47">
        <v>346.6</v>
      </c>
      <c r="C11" s="266">
        <f t="shared" si="0"/>
        <v>5.7766666666666673</v>
      </c>
      <c r="D11" s="269">
        <f t="shared" si="1"/>
        <v>115.53333333333335</v>
      </c>
      <c r="E11" s="260">
        <f t="shared" si="2"/>
        <v>231.06666666666669</v>
      </c>
      <c r="F11" s="260">
        <f t="shared" si="3"/>
        <v>462.13333333333338</v>
      </c>
      <c r="G11" s="260">
        <f t="shared" si="4"/>
        <v>693.2</v>
      </c>
      <c r="H11" s="260">
        <f t="shared" si="5"/>
        <v>924.26666666666677</v>
      </c>
      <c r="I11" s="260">
        <f t="shared" si="6"/>
        <v>1155.3333333333335</v>
      </c>
      <c r="J11" s="262">
        <f t="shared" si="7"/>
        <v>1386.4</v>
      </c>
    </row>
    <row r="12" spans="1:12" ht="26.25" x14ac:dyDescent="0.25">
      <c r="A12" s="259" t="s">
        <v>416</v>
      </c>
      <c r="B12" s="47">
        <v>536.4</v>
      </c>
      <c r="C12" s="266">
        <f t="shared" si="0"/>
        <v>8.94</v>
      </c>
      <c r="D12" s="269">
        <f t="shared" si="1"/>
        <v>178.79999999999998</v>
      </c>
      <c r="E12" s="260">
        <f t="shared" si="2"/>
        <v>357.59999999999997</v>
      </c>
      <c r="F12" s="260">
        <f t="shared" si="3"/>
        <v>715.19999999999993</v>
      </c>
      <c r="G12" s="260">
        <f t="shared" si="4"/>
        <v>1072.8</v>
      </c>
      <c r="H12" s="260">
        <f t="shared" si="5"/>
        <v>1430.3999999999999</v>
      </c>
      <c r="I12" s="260">
        <f t="shared" si="6"/>
        <v>1788</v>
      </c>
      <c r="J12" s="262">
        <f t="shared" si="7"/>
        <v>2145.6</v>
      </c>
    </row>
    <row r="13" spans="1:12" x14ac:dyDescent="0.25">
      <c r="A13" s="259" t="s">
        <v>417</v>
      </c>
      <c r="B13" s="47">
        <v>693.6</v>
      </c>
      <c r="C13" s="266">
        <f t="shared" si="0"/>
        <v>11.56</v>
      </c>
      <c r="D13" s="269">
        <f t="shared" si="1"/>
        <v>231.20000000000002</v>
      </c>
      <c r="E13" s="260">
        <f t="shared" si="2"/>
        <v>462.40000000000003</v>
      </c>
      <c r="F13" s="260">
        <f t="shared" si="3"/>
        <v>924.80000000000007</v>
      </c>
      <c r="G13" s="260">
        <f t="shared" si="4"/>
        <v>1387.2</v>
      </c>
      <c r="H13" s="260">
        <f t="shared" si="5"/>
        <v>1849.6000000000001</v>
      </c>
      <c r="I13" s="260">
        <f t="shared" si="6"/>
        <v>2312</v>
      </c>
      <c r="J13" s="262">
        <f t="shared" si="7"/>
        <v>2774.4</v>
      </c>
    </row>
    <row r="14" spans="1:12" x14ac:dyDescent="0.25">
      <c r="A14" s="259" t="s">
        <v>418</v>
      </c>
      <c r="B14" s="47">
        <v>346.8</v>
      </c>
      <c r="C14" s="266">
        <f t="shared" si="0"/>
        <v>5.78</v>
      </c>
      <c r="D14" s="269">
        <f t="shared" si="1"/>
        <v>115.60000000000001</v>
      </c>
      <c r="E14" s="260">
        <f t="shared" si="2"/>
        <v>231.20000000000002</v>
      </c>
      <c r="F14" s="260">
        <f t="shared" si="3"/>
        <v>462.40000000000003</v>
      </c>
      <c r="G14" s="260">
        <f t="shared" si="4"/>
        <v>693.6</v>
      </c>
      <c r="H14" s="260">
        <f t="shared" si="5"/>
        <v>924.80000000000007</v>
      </c>
      <c r="I14" s="260">
        <f t="shared" si="6"/>
        <v>1156</v>
      </c>
      <c r="J14" s="262">
        <f t="shared" si="7"/>
        <v>1387.2</v>
      </c>
    </row>
    <row r="15" spans="1:12" x14ac:dyDescent="0.25">
      <c r="A15" s="259" t="s">
        <v>419</v>
      </c>
      <c r="B15" s="47">
        <v>1041.5999999999999</v>
      </c>
      <c r="C15" s="266">
        <f t="shared" si="0"/>
        <v>17.36</v>
      </c>
      <c r="D15" s="269">
        <f t="shared" si="1"/>
        <v>347.2</v>
      </c>
      <c r="E15" s="260">
        <f t="shared" si="2"/>
        <v>694.4</v>
      </c>
      <c r="F15" s="260">
        <f t="shared" si="3"/>
        <v>1388.8</v>
      </c>
      <c r="G15" s="260">
        <f t="shared" si="4"/>
        <v>2083.1999999999998</v>
      </c>
      <c r="H15" s="260">
        <f t="shared" si="5"/>
        <v>2777.6</v>
      </c>
      <c r="I15" s="260">
        <f t="shared" si="6"/>
        <v>3472</v>
      </c>
      <c r="J15" s="262">
        <f t="shared" si="7"/>
        <v>4166.3999999999996</v>
      </c>
    </row>
    <row r="16" spans="1:12" x14ac:dyDescent="0.25">
      <c r="A16" s="259" t="s">
        <v>420</v>
      </c>
      <c r="B16" s="47">
        <v>1041.5999999999999</v>
      </c>
      <c r="C16" s="266">
        <f t="shared" si="0"/>
        <v>17.36</v>
      </c>
      <c r="D16" s="269">
        <f t="shared" si="1"/>
        <v>347.2</v>
      </c>
      <c r="E16" s="260">
        <f t="shared" si="2"/>
        <v>694.4</v>
      </c>
      <c r="F16" s="260">
        <f t="shared" si="3"/>
        <v>1388.8</v>
      </c>
      <c r="G16" s="260">
        <f t="shared" si="4"/>
        <v>2083.1999999999998</v>
      </c>
      <c r="H16" s="260">
        <f t="shared" si="5"/>
        <v>2777.6</v>
      </c>
      <c r="I16" s="260">
        <f t="shared" si="6"/>
        <v>3472</v>
      </c>
      <c r="J16" s="262">
        <f t="shared" si="7"/>
        <v>4166.3999999999996</v>
      </c>
    </row>
    <row r="17" spans="1:11" x14ac:dyDescent="0.25">
      <c r="A17" s="259" t="s">
        <v>421</v>
      </c>
      <c r="B17" s="47">
        <v>346.8</v>
      </c>
      <c r="C17" s="266">
        <f t="shared" si="0"/>
        <v>5.78</v>
      </c>
      <c r="D17" s="269">
        <f t="shared" si="1"/>
        <v>115.60000000000001</v>
      </c>
      <c r="E17" s="260">
        <f t="shared" si="2"/>
        <v>231.20000000000002</v>
      </c>
      <c r="F17" s="260">
        <f t="shared" si="3"/>
        <v>462.40000000000003</v>
      </c>
      <c r="G17" s="260">
        <f t="shared" si="4"/>
        <v>693.6</v>
      </c>
      <c r="H17" s="260">
        <f t="shared" si="5"/>
        <v>924.80000000000007</v>
      </c>
      <c r="I17" s="260">
        <f t="shared" si="6"/>
        <v>1156</v>
      </c>
      <c r="J17" s="262">
        <f t="shared" si="7"/>
        <v>1387.2</v>
      </c>
    </row>
    <row r="18" spans="1:11" x14ac:dyDescent="0.25">
      <c r="A18" s="258" t="s">
        <v>422</v>
      </c>
      <c r="B18" s="47">
        <v>693.6</v>
      </c>
      <c r="C18" s="266">
        <f t="shared" si="0"/>
        <v>11.56</v>
      </c>
      <c r="D18" s="269">
        <f t="shared" si="1"/>
        <v>231.20000000000002</v>
      </c>
      <c r="E18" s="260">
        <f t="shared" si="2"/>
        <v>462.40000000000003</v>
      </c>
      <c r="F18" s="260">
        <f t="shared" si="3"/>
        <v>924.80000000000007</v>
      </c>
      <c r="G18" s="260">
        <f t="shared" si="4"/>
        <v>1387.2</v>
      </c>
      <c r="H18" s="260">
        <f t="shared" si="5"/>
        <v>1849.6000000000001</v>
      </c>
      <c r="I18" s="260">
        <f t="shared" si="6"/>
        <v>2312</v>
      </c>
      <c r="J18" s="262">
        <f t="shared" si="7"/>
        <v>2774.4</v>
      </c>
    </row>
    <row r="19" spans="1:11" x14ac:dyDescent="0.25">
      <c r="A19" s="259" t="s">
        <v>423</v>
      </c>
      <c r="B19" s="47">
        <v>693.6</v>
      </c>
      <c r="C19" s="266">
        <f t="shared" si="0"/>
        <v>11.56</v>
      </c>
      <c r="D19" s="269">
        <f t="shared" si="1"/>
        <v>231.20000000000002</v>
      </c>
      <c r="E19" s="260">
        <f t="shared" si="2"/>
        <v>462.40000000000003</v>
      </c>
      <c r="F19" s="260">
        <f t="shared" si="3"/>
        <v>924.80000000000007</v>
      </c>
      <c r="G19" s="260">
        <f t="shared" si="4"/>
        <v>1387.2</v>
      </c>
      <c r="H19" s="260">
        <f t="shared" si="5"/>
        <v>1849.6000000000001</v>
      </c>
      <c r="I19" s="260">
        <f t="shared" si="6"/>
        <v>2312</v>
      </c>
      <c r="J19" s="262">
        <f t="shared" si="7"/>
        <v>2774.4</v>
      </c>
    </row>
    <row r="20" spans="1:11" x14ac:dyDescent="0.25">
      <c r="A20" s="259" t="s">
        <v>424</v>
      </c>
      <c r="B20" s="47">
        <v>346.8</v>
      </c>
      <c r="C20" s="266">
        <f t="shared" si="0"/>
        <v>5.78</v>
      </c>
      <c r="D20" s="269">
        <f t="shared" si="1"/>
        <v>115.60000000000001</v>
      </c>
      <c r="E20" s="260">
        <f t="shared" si="2"/>
        <v>231.20000000000002</v>
      </c>
      <c r="F20" s="260">
        <f t="shared" si="3"/>
        <v>462.40000000000003</v>
      </c>
      <c r="G20" s="260">
        <f t="shared" si="4"/>
        <v>693.6</v>
      </c>
      <c r="H20" s="260">
        <f t="shared" si="5"/>
        <v>924.80000000000007</v>
      </c>
      <c r="I20" s="260">
        <f t="shared" si="6"/>
        <v>1156</v>
      </c>
      <c r="J20" s="262">
        <f t="shared" si="7"/>
        <v>1387.2</v>
      </c>
    </row>
    <row r="21" spans="1:11" x14ac:dyDescent="0.25">
      <c r="A21" s="259" t="s">
        <v>425</v>
      </c>
      <c r="B21" s="47">
        <v>346.8</v>
      </c>
      <c r="C21" s="266">
        <f t="shared" si="0"/>
        <v>5.78</v>
      </c>
      <c r="D21" s="269">
        <f t="shared" si="1"/>
        <v>115.60000000000001</v>
      </c>
      <c r="E21" s="260">
        <f t="shared" si="2"/>
        <v>231.20000000000002</v>
      </c>
      <c r="F21" s="260">
        <f t="shared" si="3"/>
        <v>462.40000000000003</v>
      </c>
      <c r="G21" s="260">
        <f t="shared" si="4"/>
        <v>693.6</v>
      </c>
      <c r="H21" s="260">
        <f t="shared" si="5"/>
        <v>924.80000000000007</v>
      </c>
      <c r="I21" s="260">
        <f t="shared" si="6"/>
        <v>1156</v>
      </c>
      <c r="J21" s="262">
        <f t="shared" si="7"/>
        <v>1387.2</v>
      </c>
    </row>
    <row r="22" spans="1:11" x14ac:dyDescent="0.25">
      <c r="A22" s="258" t="s">
        <v>426</v>
      </c>
      <c r="B22" s="47">
        <v>188.4</v>
      </c>
      <c r="C22" s="266">
        <f t="shared" si="0"/>
        <v>3.14</v>
      </c>
      <c r="D22" s="269">
        <f t="shared" si="1"/>
        <v>62.800000000000004</v>
      </c>
      <c r="E22" s="260">
        <f t="shared" si="2"/>
        <v>125.60000000000001</v>
      </c>
      <c r="F22" s="260">
        <f t="shared" si="3"/>
        <v>251.20000000000002</v>
      </c>
      <c r="G22" s="260">
        <f t="shared" si="4"/>
        <v>376.8</v>
      </c>
      <c r="H22" s="260">
        <f t="shared" si="5"/>
        <v>502.40000000000003</v>
      </c>
      <c r="I22" s="260">
        <f t="shared" si="6"/>
        <v>628</v>
      </c>
      <c r="J22" s="262">
        <f t="shared" si="7"/>
        <v>753.6</v>
      </c>
    </row>
    <row r="23" spans="1:11" ht="15.75" thickBot="1" x14ac:dyDescent="0.3">
      <c r="A23" s="277" t="s">
        <v>427</v>
      </c>
      <c r="B23" s="278">
        <v>188.4</v>
      </c>
      <c r="C23" s="279">
        <f t="shared" si="0"/>
        <v>3.14</v>
      </c>
      <c r="D23" s="280">
        <f t="shared" si="1"/>
        <v>62.800000000000004</v>
      </c>
      <c r="E23" s="281">
        <f t="shared" si="2"/>
        <v>125.60000000000001</v>
      </c>
      <c r="F23" s="281">
        <f t="shared" si="3"/>
        <v>251.20000000000002</v>
      </c>
      <c r="G23" s="281">
        <f t="shared" si="4"/>
        <v>376.8</v>
      </c>
      <c r="H23" s="281">
        <f t="shared" si="5"/>
        <v>502.40000000000003</v>
      </c>
      <c r="I23" s="281">
        <f t="shared" si="6"/>
        <v>628</v>
      </c>
      <c r="J23" s="282">
        <f t="shared" si="7"/>
        <v>753.6</v>
      </c>
    </row>
    <row r="24" spans="1:11" ht="15.75" thickBot="1" x14ac:dyDescent="0.3">
      <c r="A24" s="567" t="s">
        <v>102</v>
      </c>
      <c r="B24" s="568"/>
      <c r="C24" s="569"/>
      <c r="D24" s="285">
        <f t="shared" ref="D24:J24" si="8">SUM(D4:D23)</f>
        <v>4741.9333333333334</v>
      </c>
      <c r="E24" s="283">
        <f t="shared" si="8"/>
        <v>9483.8666666666668</v>
      </c>
      <c r="F24" s="283">
        <f t="shared" si="8"/>
        <v>18967.733333333334</v>
      </c>
      <c r="G24" s="283">
        <f t="shared" si="8"/>
        <v>28451.599999999999</v>
      </c>
      <c r="H24" s="283">
        <f t="shared" si="8"/>
        <v>37935.466666666667</v>
      </c>
      <c r="I24" s="283">
        <f t="shared" si="8"/>
        <v>47419.333333333328</v>
      </c>
      <c r="J24" s="284">
        <f t="shared" si="8"/>
        <v>56903.199999999997</v>
      </c>
    </row>
    <row r="26" spans="1:11" ht="18.75" x14ac:dyDescent="0.3">
      <c r="J26" s="497"/>
      <c r="K26" s="497"/>
    </row>
    <row r="34" spans="1:9" ht="18.75" x14ac:dyDescent="0.3">
      <c r="A34" s="498" t="s">
        <v>103</v>
      </c>
      <c r="B34" s="497"/>
      <c r="C34" s="497"/>
      <c r="D34" s="497"/>
      <c r="E34" s="497"/>
      <c r="F34" s="497"/>
      <c r="G34" s="497"/>
      <c r="H34" s="497"/>
      <c r="I34" s="497"/>
    </row>
    <row r="35" spans="1:9" ht="15.75" thickBot="1" x14ac:dyDescent="0.3"/>
    <row r="36" spans="1:9" ht="245.25" thickBot="1" x14ac:dyDescent="0.3">
      <c r="B36" s="263" t="s">
        <v>86</v>
      </c>
      <c r="C36" s="270" t="s">
        <v>87</v>
      </c>
      <c r="D36" s="270" t="s">
        <v>88</v>
      </c>
      <c r="E36" s="270" t="s">
        <v>89</v>
      </c>
      <c r="F36" s="270" t="s">
        <v>90</v>
      </c>
      <c r="G36" s="270" t="s">
        <v>91</v>
      </c>
      <c r="H36" s="264" t="s">
        <v>92</v>
      </c>
    </row>
    <row r="37" spans="1:9" x14ac:dyDescent="0.25">
      <c r="A37" s="257" t="s">
        <v>408</v>
      </c>
      <c r="B37" s="267">
        <f>H37/60*5</f>
        <v>73.600000000000009</v>
      </c>
      <c r="C37" s="268">
        <f>H37/6</f>
        <v>147.20000000000002</v>
      </c>
      <c r="D37" s="268">
        <f>H37/6*2</f>
        <v>294.40000000000003</v>
      </c>
      <c r="E37" s="268">
        <f>H37/2</f>
        <v>441.6</v>
      </c>
      <c r="F37" s="268">
        <f>H37/6*4</f>
        <v>588.80000000000007</v>
      </c>
      <c r="G37" s="268">
        <f>H37/6*5</f>
        <v>736.00000000000011</v>
      </c>
      <c r="H37" s="274">
        <v>883.2</v>
      </c>
    </row>
    <row r="38" spans="1:9" x14ac:dyDescent="0.25">
      <c r="A38" s="258" t="s">
        <v>409</v>
      </c>
      <c r="B38" s="269">
        <f t="shared" ref="B38:B56" si="9">H38/60*5</f>
        <v>144.70000000000002</v>
      </c>
      <c r="C38" s="260">
        <f t="shared" ref="C38:C56" si="10">H38/6</f>
        <v>289.40000000000003</v>
      </c>
      <c r="D38" s="260">
        <f t="shared" ref="D38:D56" si="11">H38/6*2</f>
        <v>578.80000000000007</v>
      </c>
      <c r="E38" s="260">
        <f t="shared" ref="E38:E56" si="12">H38/2</f>
        <v>868.2</v>
      </c>
      <c r="F38" s="260">
        <f t="shared" ref="F38:F56" si="13">H38/6*4</f>
        <v>1157.6000000000001</v>
      </c>
      <c r="G38" s="260">
        <f t="shared" ref="G38:G56" si="14">H38/6*5</f>
        <v>1447.0000000000002</v>
      </c>
      <c r="H38" s="275">
        <v>1736.4</v>
      </c>
    </row>
    <row r="39" spans="1:9" x14ac:dyDescent="0.25">
      <c r="A39" s="258" t="s">
        <v>410</v>
      </c>
      <c r="B39" s="269">
        <f t="shared" si="9"/>
        <v>152.6</v>
      </c>
      <c r="C39" s="260">
        <f t="shared" si="10"/>
        <v>305.2</v>
      </c>
      <c r="D39" s="260">
        <f t="shared" si="11"/>
        <v>610.4</v>
      </c>
      <c r="E39" s="260">
        <f t="shared" si="12"/>
        <v>915.6</v>
      </c>
      <c r="F39" s="260">
        <f t="shared" si="13"/>
        <v>1220.8</v>
      </c>
      <c r="G39" s="260">
        <f t="shared" si="14"/>
        <v>1526</v>
      </c>
      <c r="H39" s="275">
        <v>1831.2</v>
      </c>
    </row>
    <row r="40" spans="1:9" x14ac:dyDescent="0.25">
      <c r="A40" s="258" t="s">
        <v>411</v>
      </c>
      <c r="B40" s="269">
        <f t="shared" si="9"/>
        <v>73.600000000000009</v>
      </c>
      <c r="C40" s="260">
        <f t="shared" si="10"/>
        <v>147.20000000000002</v>
      </c>
      <c r="D40" s="260">
        <f t="shared" si="11"/>
        <v>294.40000000000003</v>
      </c>
      <c r="E40" s="260">
        <f t="shared" si="12"/>
        <v>441.6</v>
      </c>
      <c r="F40" s="260">
        <f t="shared" si="13"/>
        <v>588.80000000000007</v>
      </c>
      <c r="G40" s="260">
        <f t="shared" si="14"/>
        <v>736.00000000000011</v>
      </c>
      <c r="H40" s="275">
        <v>883.2</v>
      </c>
    </row>
    <row r="41" spans="1:9" x14ac:dyDescent="0.25">
      <c r="A41" s="258" t="s">
        <v>412</v>
      </c>
      <c r="B41" s="269">
        <f t="shared" si="9"/>
        <v>57.800000000000004</v>
      </c>
      <c r="C41" s="260">
        <f t="shared" si="10"/>
        <v>115.60000000000001</v>
      </c>
      <c r="D41" s="260">
        <f t="shared" si="11"/>
        <v>231.20000000000002</v>
      </c>
      <c r="E41" s="260">
        <f t="shared" si="12"/>
        <v>346.8</v>
      </c>
      <c r="F41" s="260">
        <f t="shared" si="13"/>
        <v>462.40000000000003</v>
      </c>
      <c r="G41" s="260">
        <f t="shared" si="14"/>
        <v>578</v>
      </c>
      <c r="H41" s="275">
        <v>693.6</v>
      </c>
    </row>
    <row r="42" spans="1:9" x14ac:dyDescent="0.25">
      <c r="A42" s="258" t="s">
        <v>413</v>
      </c>
      <c r="B42" s="269">
        <f t="shared" si="9"/>
        <v>57.800000000000004</v>
      </c>
      <c r="C42" s="260">
        <f t="shared" si="10"/>
        <v>115.60000000000001</v>
      </c>
      <c r="D42" s="260">
        <f t="shared" si="11"/>
        <v>231.20000000000002</v>
      </c>
      <c r="E42" s="260">
        <f t="shared" si="12"/>
        <v>346.8</v>
      </c>
      <c r="F42" s="260">
        <f t="shared" si="13"/>
        <v>462.40000000000003</v>
      </c>
      <c r="G42" s="260">
        <f t="shared" si="14"/>
        <v>578</v>
      </c>
      <c r="H42" s="275">
        <v>693.6</v>
      </c>
    </row>
    <row r="43" spans="1:9" x14ac:dyDescent="0.25">
      <c r="A43" s="258" t="s">
        <v>414</v>
      </c>
      <c r="B43" s="269">
        <f t="shared" si="9"/>
        <v>57.800000000000004</v>
      </c>
      <c r="C43" s="260">
        <f t="shared" si="10"/>
        <v>115.60000000000001</v>
      </c>
      <c r="D43" s="260">
        <f t="shared" si="11"/>
        <v>231.20000000000002</v>
      </c>
      <c r="E43" s="260">
        <f t="shared" si="12"/>
        <v>346.8</v>
      </c>
      <c r="F43" s="260">
        <f t="shared" si="13"/>
        <v>462.40000000000003</v>
      </c>
      <c r="G43" s="260">
        <f t="shared" si="14"/>
        <v>578</v>
      </c>
      <c r="H43" s="275">
        <v>693.6</v>
      </c>
    </row>
    <row r="44" spans="1:9" x14ac:dyDescent="0.25">
      <c r="A44" s="259" t="s">
        <v>415</v>
      </c>
      <c r="B44" s="269">
        <f t="shared" si="9"/>
        <v>28.883333333333336</v>
      </c>
      <c r="C44" s="260">
        <f t="shared" si="10"/>
        <v>57.766666666666673</v>
      </c>
      <c r="D44" s="260">
        <f t="shared" si="11"/>
        <v>115.53333333333335</v>
      </c>
      <c r="E44" s="260">
        <f t="shared" si="12"/>
        <v>173.3</v>
      </c>
      <c r="F44" s="260">
        <f t="shared" si="13"/>
        <v>231.06666666666669</v>
      </c>
      <c r="G44" s="260">
        <f t="shared" si="14"/>
        <v>288.83333333333337</v>
      </c>
      <c r="H44" s="275">
        <v>346.6</v>
      </c>
    </row>
    <row r="45" spans="1:9" ht="26.25" x14ac:dyDescent="0.25">
      <c r="A45" s="259" t="s">
        <v>416</v>
      </c>
      <c r="B45" s="269">
        <f t="shared" si="9"/>
        <v>44.699999999999996</v>
      </c>
      <c r="C45" s="260">
        <f t="shared" si="10"/>
        <v>89.399999999999991</v>
      </c>
      <c r="D45" s="260">
        <f t="shared" si="11"/>
        <v>178.79999999999998</v>
      </c>
      <c r="E45" s="260">
        <f t="shared" si="12"/>
        <v>268.2</v>
      </c>
      <c r="F45" s="260">
        <f t="shared" si="13"/>
        <v>357.59999999999997</v>
      </c>
      <c r="G45" s="260">
        <f t="shared" si="14"/>
        <v>446.99999999999994</v>
      </c>
      <c r="H45" s="275">
        <v>536.4</v>
      </c>
    </row>
    <row r="46" spans="1:9" x14ac:dyDescent="0.25">
      <c r="A46" s="259" t="s">
        <v>417</v>
      </c>
      <c r="B46" s="269">
        <f t="shared" si="9"/>
        <v>57.800000000000004</v>
      </c>
      <c r="C46" s="260">
        <f t="shared" si="10"/>
        <v>115.60000000000001</v>
      </c>
      <c r="D46" s="260">
        <f t="shared" si="11"/>
        <v>231.20000000000002</v>
      </c>
      <c r="E46" s="260">
        <f t="shared" si="12"/>
        <v>346.8</v>
      </c>
      <c r="F46" s="260">
        <f t="shared" si="13"/>
        <v>462.40000000000003</v>
      </c>
      <c r="G46" s="260">
        <f t="shared" si="14"/>
        <v>578</v>
      </c>
      <c r="H46" s="275">
        <v>693.6</v>
      </c>
    </row>
    <row r="47" spans="1:9" x14ac:dyDescent="0.25">
      <c r="A47" s="259" t="s">
        <v>418</v>
      </c>
      <c r="B47" s="269">
        <f t="shared" si="9"/>
        <v>28.900000000000002</v>
      </c>
      <c r="C47" s="260">
        <f t="shared" si="10"/>
        <v>57.800000000000004</v>
      </c>
      <c r="D47" s="260">
        <f t="shared" si="11"/>
        <v>115.60000000000001</v>
      </c>
      <c r="E47" s="260">
        <f t="shared" si="12"/>
        <v>173.4</v>
      </c>
      <c r="F47" s="260">
        <f t="shared" si="13"/>
        <v>231.20000000000002</v>
      </c>
      <c r="G47" s="260">
        <f t="shared" si="14"/>
        <v>289</v>
      </c>
      <c r="H47" s="275">
        <v>346.8</v>
      </c>
    </row>
    <row r="48" spans="1:9" x14ac:dyDescent="0.25">
      <c r="A48" s="259" t="s">
        <v>419</v>
      </c>
      <c r="B48" s="269">
        <f t="shared" si="9"/>
        <v>86.8</v>
      </c>
      <c r="C48" s="260">
        <f t="shared" si="10"/>
        <v>173.6</v>
      </c>
      <c r="D48" s="260">
        <f t="shared" si="11"/>
        <v>347.2</v>
      </c>
      <c r="E48" s="260">
        <f t="shared" si="12"/>
        <v>520.79999999999995</v>
      </c>
      <c r="F48" s="260">
        <f t="shared" si="13"/>
        <v>694.4</v>
      </c>
      <c r="G48" s="260">
        <f t="shared" si="14"/>
        <v>868</v>
      </c>
      <c r="H48" s="275">
        <v>1041.5999999999999</v>
      </c>
    </row>
    <row r="49" spans="1:8" x14ac:dyDescent="0.25">
      <c r="A49" s="259" t="s">
        <v>420</v>
      </c>
      <c r="B49" s="269">
        <f t="shared" si="9"/>
        <v>86.8</v>
      </c>
      <c r="C49" s="260">
        <f t="shared" si="10"/>
        <v>173.6</v>
      </c>
      <c r="D49" s="260">
        <f t="shared" si="11"/>
        <v>347.2</v>
      </c>
      <c r="E49" s="260">
        <f t="shared" si="12"/>
        <v>520.79999999999995</v>
      </c>
      <c r="F49" s="260">
        <f t="shared" si="13"/>
        <v>694.4</v>
      </c>
      <c r="G49" s="260">
        <f t="shared" si="14"/>
        <v>868</v>
      </c>
      <c r="H49" s="275">
        <v>1041.5999999999999</v>
      </c>
    </row>
    <row r="50" spans="1:8" x14ac:dyDescent="0.25">
      <c r="A50" s="259" t="s">
        <v>421</v>
      </c>
      <c r="B50" s="269">
        <f t="shared" si="9"/>
        <v>28.900000000000002</v>
      </c>
      <c r="C50" s="260">
        <f t="shared" si="10"/>
        <v>57.800000000000004</v>
      </c>
      <c r="D50" s="260">
        <f t="shared" si="11"/>
        <v>115.60000000000001</v>
      </c>
      <c r="E50" s="260">
        <f t="shared" si="12"/>
        <v>173.4</v>
      </c>
      <c r="F50" s="260">
        <f t="shared" si="13"/>
        <v>231.20000000000002</v>
      </c>
      <c r="G50" s="260">
        <f t="shared" si="14"/>
        <v>289</v>
      </c>
      <c r="H50" s="275">
        <v>346.8</v>
      </c>
    </row>
    <row r="51" spans="1:8" x14ac:dyDescent="0.25">
      <c r="A51" s="258" t="s">
        <v>422</v>
      </c>
      <c r="B51" s="269">
        <f t="shared" si="9"/>
        <v>57.800000000000004</v>
      </c>
      <c r="C51" s="260">
        <f t="shared" si="10"/>
        <v>115.60000000000001</v>
      </c>
      <c r="D51" s="260">
        <f t="shared" si="11"/>
        <v>231.20000000000002</v>
      </c>
      <c r="E51" s="260">
        <f t="shared" si="12"/>
        <v>346.8</v>
      </c>
      <c r="F51" s="260">
        <f t="shared" si="13"/>
        <v>462.40000000000003</v>
      </c>
      <c r="G51" s="260">
        <f t="shared" si="14"/>
        <v>578</v>
      </c>
      <c r="H51" s="275">
        <v>693.6</v>
      </c>
    </row>
    <row r="52" spans="1:8" x14ac:dyDescent="0.25">
      <c r="A52" s="259" t="s">
        <v>423</v>
      </c>
      <c r="B52" s="269">
        <f t="shared" si="9"/>
        <v>57.800000000000004</v>
      </c>
      <c r="C52" s="260">
        <f t="shared" si="10"/>
        <v>115.60000000000001</v>
      </c>
      <c r="D52" s="260">
        <f t="shared" si="11"/>
        <v>231.20000000000002</v>
      </c>
      <c r="E52" s="260">
        <f t="shared" si="12"/>
        <v>346.8</v>
      </c>
      <c r="F52" s="260">
        <f t="shared" si="13"/>
        <v>462.40000000000003</v>
      </c>
      <c r="G52" s="260">
        <f t="shared" si="14"/>
        <v>578</v>
      </c>
      <c r="H52" s="275">
        <v>693.6</v>
      </c>
    </row>
    <row r="53" spans="1:8" x14ac:dyDescent="0.25">
      <c r="A53" s="259" t="s">
        <v>424</v>
      </c>
      <c r="B53" s="269">
        <f t="shared" si="9"/>
        <v>28.900000000000002</v>
      </c>
      <c r="C53" s="260">
        <f t="shared" si="10"/>
        <v>57.800000000000004</v>
      </c>
      <c r="D53" s="260">
        <f t="shared" si="11"/>
        <v>115.60000000000001</v>
      </c>
      <c r="E53" s="260">
        <f t="shared" si="12"/>
        <v>173.4</v>
      </c>
      <c r="F53" s="260">
        <f t="shared" si="13"/>
        <v>231.20000000000002</v>
      </c>
      <c r="G53" s="260">
        <f t="shared" si="14"/>
        <v>289</v>
      </c>
      <c r="H53" s="275">
        <v>346.8</v>
      </c>
    </row>
    <row r="54" spans="1:8" x14ac:dyDescent="0.25">
      <c r="A54" s="259" t="s">
        <v>425</v>
      </c>
      <c r="B54" s="269">
        <f t="shared" si="9"/>
        <v>28.900000000000002</v>
      </c>
      <c r="C54" s="260">
        <f t="shared" si="10"/>
        <v>57.800000000000004</v>
      </c>
      <c r="D54" s="260">
        <f t="shared" si="11"/>
        <v>115.60000000000001</v>
      </c>
      <c r="E54" s="260">
        <f t="shared" si="12"/>
        <v>173.4</v>
      </c>
      <c r="F54" s="260">
        <f t="shared" si="13"/>
        <v>231.20000000000002</v>
      </c>
      <c r="G54" s="260">
        <f t="shared" si="14"/>
        <v>289</v>
      </c>
      <c r="H54" s="275">
        <v>346.8</v>
      </c>
    </row>
    <row r="55" spans="1:8" x14ac:dyDescent="0.25">
      <c r="A55" s="258" t="s">
        <v>426</v>
      </c>
      <c r="B55" s="269">
        <f t="shared" si="9"/>
        <v>15.700000000000001</v>
      </c>
      <c r="C55" s="260">
        <f t="shared" si="10"/>
        <v>31.400000000000002</v>
      </c>
      <c r="D55" s="260">
        <f t="shared" si="11"/>
        <v>62.800000000000004</v>
      </c>
      <c r="E55" s="260">
        <f t="shared" si="12"/>
        <v>94.2</v>
      </c>
      <c r="F55" s="260">
        <f t="shared" si="13"/>
        <v>125.60000000000001</v>
      </c>
      <c r="G55" s="260">
        <f t="shared" si="14"/>
        <v>157</v>
      </c>
      <c r="H55" s="275">
        <v>188.4</v>
      </c>
    </row>
    <row r="56" spans="1:8" ht="15.75" thickBot="1" x14ac:dyDescent="0.3">
      <c r="A56" s="277" t="s">
        <v>427</v>
      </c>
      <c r="B56" s="280">
        <f t="shared" si="9"/>
        <v>15.700000000000001</v>
      </c>
      <c r="C56" s="281">
        <f t="shared" si="10"/>
        <v>31.400000000000002</v>
      </c>
      <c r="D56" s="281">
        <f t="shared" si="11"/>
        <v>62.800000000000004</v>
      </c>
      <c r="E56" s="281">
        <f t="shared" si="12"/>
        <v>94.2</v>
      </c>
      <c r="F56" s="281">
        <f t="shared" si="13"/>
        <v>125.60000000000001</v>
      </c>
      <c r="G56" s="281">
        <f t="shared" si="14"/>
        <v>157</v>
      </c>
      <c r="H56" s="286">
        <v>188.4</v>
      </c>
    </row>
    <row r="57" spans="1:8" ht="15.75" thickBot="1" x14ac:dyDescent="0.3">
      <c r="A57" s="287" t="s">
        <v>102</v>
      </c>
      <c r="B57" s="285">
        <f t="shared" ref="B57:H57" si="15">SUM(B37:B56)</f>
        <v>1185.4833333333333</v>
      </c>
      <c r="C57" s="283">
        <f t="shared" si="15"/>
        <v>2370.9666666666667</v>
      </c>
      <c r="D57" s="283">
        <f t="shared" si="15"/>
        <v>4741.9333333333334</v>
      </c>
      <c r="E57" s="283">
        <f t="shared" si="15"/>
        <v>7112.9</v>
      </c>
      <c r="F57" s="283">
        <f t="shared" si="15"/>
        <v>9483.8666666666668</v>
      </c>
      <c r="G57" s="283">
        <f t="shared" si="15"/>
        <v>11854.833333333334</v>
      </c>
      <c r="H57" s="284">
        <f t="shared" si="15"/>
        <v>14225.8</v>
      </c>
    </row>
  </sheetData>
  <mergeCells count="1">
    <mergeCell ref="A24:C24"/>
  </mergeCells>
  <phoneticPr fontId="0" type="noConversion"/>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7"/>
  <sheetViews>
    <sheetView topLeftCell="A26" workbookViewId="0">
      <selection activeCell="C40" sqref="C40"/>
    </sheetView>
  </sheetViews>
  <sheetFormatPr baseColWidth="10" defaultRowHeight="15" x14ac:dyDescent="0.25"/>
  <cols>
    <col min="3" max="3" width="4.7109375" bestFit="1" customWidth="1"/>
    <col min="4" max="4" width="4.7109375" customWidth="1"/>
    <col min="5" max="5" width="5.140625" customWidth="1"/>
    <col min="6" max="22" width="4.7109375" bestFit="1" customWidth="1"/>
  </cols>
  <sheetData>
    <row r="1" spans="1:26" ht="20.25" x14ac:dyDescent="0.25">
      <c r="A1" s="55"/>
      <c r="B1" s="51"/>
      <c r="C1" s="517" t="s">
        <v>525</v>
      </c>
      <c r="D1" s="517"/>
      <c r="E1" s="517"/>
      <c r="F1" s="517"/>
      <c r="G1" s="517"/>
      <c r="H1" s="517"/>
      <c r="I1" s="517"/>
      <c r="J1" s="517"/>
      <c r="K1" s="517"/>
      <c r="L1" s="517"/>
      <c r="M1" s="517"/>
      <c r="N1" s="517"/>
      <c r="O1" s="517"/>
      <c r="P1" s="517"/>
      <c r="Q1" s="517"/>
      <c r="R1" s="517"/>
      <c r="S1" s="517"/>
      <c r="T1" s="517"/>
      <c r="U1" s="517"/>
      <c r="V1" s="517"/>
      <c r="W1" s="517"/>
      <c r="X1" s="517"/>
      <c r="Y1" s="517"/>
      <c r="Z1" s="55"/>
    </row>
    <row r="2" spans="1:26" ht="15" customHeight="1" x14ac:dyDescent="0.25">
      <c r="A2" s="55"/>
      <c r="B2" s="51"/>
      <c r="C2" s="88"/>
      <c r="D2" s="88"/>
      <c r="E2" s="88"/>
      <c r="F2" s="88"/>
      <c r="G2" s="88"/>
      <c r="H2" s="88"/>
      <c r="I2" s="88"/>
      <c r="J2" s="88"/>
      <c r="K2" s="88"/>
      <c r="L2" s="88"/>
      <c r="M2" s="88"/>
      <c r="N2" s="88"/>
      <c r="O2" s="88"/>
      <c r="P2" s="88"/>
      <c r="Q2" s="88"/>
      <c r="R2" s="88"/>
      <c r="S2" s="88"/>
      <c r="T2" s="88"/>
      <c r="U2" s="88"/>
      <c r="V2" s="88"/>
      <c r="W2" s="88"/>
      <c r="X2" s="88"/>
      <c r="Y2" s="88"/>
      <c r="Z2" s="55"/>
    </row>
    <row r="3" spans="1:26" ht="139.5" customHeight="1" x14ac:dyDescent="0.25">
      <c r="A3" s="55"/>
      <c r="B3" s="51"/>
      <c r="C3" s="518" t="s">
        <v>50</v>
      </c>
      <c r="D3" s="518"/>
      <c r="E3" s="518"/>
      <c r="F3" s="518"/>
      <c r="G3" s="518"/>
      <c r="H3" s="518"/>
      <c r="I3" s="518"/>
      <c r="J3" s="518"/>
      <c r="K3" s="518"/>
      <c r="L3" s="518"/>
      <c r="M3" s="518"/>
      <c r="N3" s="518"/>
      <c r="O3" s="518"/>
      <c r="P3" s="518"/>
      <c r="Q3" s="518"/>
      <c r="R3" s="518"/>
      <c r="S3" s="518"/>
      <c r="T3" s="518"/>
      <c r="U3" s="518"/>
      <c r="V3" s="518"/>
      <c r="W3" s="518"/>
      <c r="X3" s="88"/>
      <c r="Y3" s="88"/>
      <c r="Z3" s="55"/>
    </row>
    <row r="4" spans="1:26" ht="16.5" customHeight="1" x14ac:dyDescent="0.25">
      <c r="A4" s="55"/>
      <c r="B4" s="51"/>
      <c r="C4" s="88"/>
      <c r="D4" s="88"/>
      <c r="E4" s="88"/>
      <c r="F4" s="88"/>
      <c r="G4" s="88"/>
      <c r="H4" s="88"/>
      <c r="I4" s="88"/>
      <c r="J4" s="88"/>
      <c r="K4" s="88"/>
      <c r="L4" s="88"/>
      <c r="M4" s="88"/>
      <c r="N4" s="88"/>
      <c r="O4" s="88"/>
      <c r="P4" s="88"/>
      <c r="Q4" s="88"/>
      <c r="R4" s="88"/>
      <c r="S4" s="88"/>
      <c r="T4" s="88"/>
      <c r="U4" s="88"/>
      <c r="V4" s="88"/>
      <c r="W4" s="88"/>
      <c r="X4" s="88"/>
      <c r="Y4" s="88"/>
      <c r="Z4" s="55"/>
    </row>
    <row r="5" spans="1:26" ht="51.75" x14ac:dyDescent="0.25">
      <c r="A5" s="455" t="s">
        <v>304</v>
      </c>
      <c r="B5" s="456" t="s">
        <v>501</v>
      </c>
      <c r="C5" s="62" t="s">
        <v>408</v>
      </c>
      <c r="D5" s="62" t="s">
        <v>409</v>
      </c>
      <c r="E5" s="62" t="s">
        <v>410</v>
      </c>
      <c r="F5" s="62" t="s">
        <v>411</v>
      </c>
      <c r="G5" s="62" t="s">
        <v>412</v>
      </c>
      <c r="H5" s="63" t="s">
        <v>413</v>
      </c>
      <c r="I5" s="62" t="s">
        <v>414</v>
      </c>
      <c r="J5" s="65" t="s">
        <v>415</v>
      </c>
      <c r="K5" s="64" t="s">
        <v>416</v>
      </c>
      <c r="L5" s="65" t="s">
        <v>417</v>
      </c>
      <c r="M5" s="65" t="s">
        <v>418</v>
      </c>
      <c r="N5" s="65" t="s">
        <v>419</v>
      </c>
      <c r="O5" s="64" t="s">
        <v>420</v>
      </c>
      <c r="P5" s="65" t="s">
        <v>421</v>
      </c>
      <c r="Q5" s="62" t="s">
        <v>422</v>
      </c>
      <c r="R5" s="65" t="s">
        <v>423</v>
      </c>
      <c r="S5" s="64" t="s">
        <v>424</v>
      </c>
      <c r="T5" s="65" t="s">
        <v>425</v>
      </c>
      <c r="U5" s="63" t="s">
        <v>426</v>
      </c>
      <c r="V5" s="67" t="s">
        <v>427</v>
      </c>
      <c r="W5" s="66"/>
      <c r="X5" s="51"/>
      <c r="Y5" s="51"/>
      <c r="Z5" s="55"/>
    </row>
    <row r="6" spans="1:26" x14ac:dyDescent="0.25">
      <c r="A6" s="516" t="s">
        <v>297</v>
      </c>
      <c r="B6" s="458" t="s">
        <v>318</v>
      </c>
      <c r="C6" s="68"/>
      <c r="D6" s="77"/>
      <c r="E6" s="77"/>
      <c r="F6" s="69"/>
      <c r="G6" s="83"/>
      <c r="H6" s="69"/>
      <c r="I6" s="83"/>
      <c r="J6" s="77"/>
      <c r="K6" s="77"/>
      <c r="L6" s="69"/>
      <c r="M6" s="69"/>
      <c r="N6" s="77"/>
      <c r="O6" s="77"/>
      <c r="P6" s="77"/>
      <c r="Q6" s="77"/>
      <c r="R6" s="77"/>
      <c r="S6" s="77"/>
      <c r="T6" s="77"/>
      <c r="U6" s="77"/>
      <c r="V6" s="77"/>
      <c r="W6" s="3"/>
      <c r="X6" s="51"/>
      <c r="Y6" s="51"/>
      <c r="Z6" s="55"/>
    </row>
    <row r="7" spans="1:26" x14ac:dyDescent="0.25">
      <c r="A7" s="516"/>
      <c r="B7" s="458" t="s">
        <v>305</v>
      </c>
      <c r="C7" s="69"/>
      <c r="D7" s="78"/>
      <c r="E7" s="77"/>
      <c r="F7" s="69"/>
      <c r="G7" s="83"/>
      <c r="H7" s="69"/>
      <c r="I7" s="77"/>
      <c r="J7" s="77"/>
      <c r="K7" s="77"/>
      <c r="L7" s="77"/>
      <c r="M7" s="71" t="s">
        <v>428</v>
      </c>
      <c r="N7" s="77"/>
      <c r="O7" s="77"/>
      <c r="P7" s="69"/>
      <c r="Q7" s="77"/>
      <c r="R7" s="77"/>
      <c r="S7" s="77"/>
      <c r="T7" s="77"/>
      <c r="U7" s="77"/>
      <c r="V7" s="77"/>
      <c r="W7" s="3"/>
      <c r="X7" s="51"/>
      <c r="Y7" s="51"/>
      <c r="Z7" s="55"/>
    </row>
    <row r="8" spans="1:26" x14ac:dyDescent="0.25">
      <c r="A8" s="516"/>
      <c r="B8" s="458" t="s">
        <v>320</v>
      </c>
      <c r="C8" s="82"/>
      <c r="D8" s="69"/>
      <c r="E8" s="69"/>
      <c r="F8" s="77"/>
      <c r="G8" s="83"/>
      <c r="H8" s="77"/>
      <c r="I8" s="83"/>
      <c r="J8" s="69"/>
      <c r="K8" s="77"/>
      <c r="L8" s="69"/>
      <c r="M8" s="69"/>
      <c r="N8" s="77"/>
      <c r="O8" s="77"/>
      <c r="P8" s="77"/>
      <c r="Q8" s="77"/>
      <c r="R8" s="77"/>
      <c r="S8" s="77"/>
      <c r="T8" s="77"/>
      <c r="U8" s="77"/>
      <c r="V8" s="77"/>
      <c r="W8" s="3"/>
      <c r="X8" s="51"/>
      <c r="Y8" s="51"/>
      <c r="Z8" s="55"/>
    </row>
    <row r="9" spans="1:26" x14ac:dyDescent="0.25">
      <c r="A9" s="516"/>
      <c r="B9" s="458" t="s">
        <v>321</v>
      </c>
      <c r="C9" s="83"/>
      <c r="D9" s="69"/>
      <c r="E9" s="70"/>
      <c r="F9" s="77"/>
      <c r="G9" s="71" t="s">
        <v>428</v>
      </c>
      <c r="H9" s="83"/>
      <c r="I9" s="77"/>
      <c r="J9" s="77"/>
      <c r="K9" s="69"/>
      <c r="L9" s="77"/>
      <c r="M9" s="69"/>
      <c r="N9" s="77"/>
      <c r="O9" s="77"/>
      <c r="P9" s="77"/>
      <c r="Q9" s="77"/>
      <c r="R9" s="77"/>
      <c r="S9" s="77"/>
      <c r="T9" s="77"/>
      <c r="U9" s="77"/>
      <c r="V9" s="77"/>
      <c r="W9" s="3"/>
      <c r="X9" s="51"/>
      <c r="Y9" s="51"/>
      <c r="Z9" s="55"/>
    </row>
    <row r="10" spans="1:26" x14ac:dyDescent="0.25">
      <c r="A10" s="516" t="s">
        <v>298</v>
      </c>
      <c r="B10" s="194" t="s">
        <v>429</v>
      </c>
      <c r="C10" s="77"/>
      <c r="D10" s="79"/>
      <c r="E10" s="69"/>
      <c r="F10" s="74"/>
      <c r="G10" s="69"/>
      <c r="H10" s="77"/>
      <c r="I10" s="77"/>
      <c r="J10" s="77"/>
      <c r="K10" s="77"/>
      <c r="L10" s="77"/>
      <c r="M10" s="77"/>
      <c r="N10" s="77"/>
      <c r="O10" s="77"/>
      <c r="P10" s="77"/>
      <c r="Q10" s="77"/>
      <c r="R10" s="77"/>
      <c r="S10" s="77"/>
      <c r="T10" s="77"/>
      <c r="U10" s="69"/>
      <c r="V10" s="87"/>
      <c r="W10" s="3"/>
      <c r="X10" s="51"/>
      <c r="Y10" s="51"/>
      <c r="Z10" s="55"/>
    </row>
    <row r="11" spans="1:26" x14ac:dyDescent="0.25">
      <c r="A11" s="516"/>
      <c r="B11" s="458" t="s">
        <v>306</v>
      </c>
      <c r="C11" s="80"/>
      <c r="D11" s="77"/>
      <c r="E11" s="72"/>
      <c r="F11" s="69"/>
      <c r="G11" s="77"/>
      <c r="H11" s="77"/>
      <c r="I11" s="69"/>
      <c r="J11" s="77"/>
      <c r="K11" s="77"/>
      <c r="L11" s="77"/>
      <c r="M11" s="77"/>
      <c r="N11" s="77"/>
      <c r="O11" s="77"/>
      <c r="P11" s="77"/>
      <c r="Q11" s="77"/>
      <c r="R11" s="77"/>
      <c r="S11" s="77"/>
      <c r="T11" s="77"/>
      <c r="U11" s="69"/>
      <c r="V11" s="77"/>
      <c r="W11" s="3"/>
      <c r="X11" s="51"/>
      <c r="Y11" s="51"/>
      <c r="Z11" s="55"/>
    </row>
    <row r="12" spans="1:26" x14ac:dyDescent="0.25">
      <c r="A12" s="516"/>
      <c r="B12" s="197" t="s">
        <v>515</v>
      </c>
      <c r="C12" s="71" t="s">
        <v>428</v>
      </c>
      <c r="D12" s="72"/>
      <c r="E12" s="204"/>
      <c r="F12" s="202"/>
      <c r="G12" s="69"/>
      <c r="H12" s="83"/>
      <c r="I12" s="202"/>
      <c r="J12" s="77"/>
      <c r="K12" s="69"/>
      <c r="L12" s="77"/>
      <c r="M12" s="77"/>
      <c r="N12" s="77"/>
      <c r="O12" s="77"/>
      <c r="P12" s="77"/>
      <c r="Q12" s="77"/>
      <c r="R12" s="77"/>
      <c r="S12" s="77"/>
      <c r="T12" s="77"/>
      <c r="U12" s="69"/>
      <c r="V12" s="77"/>
      <c r="W12" s="3"/>
      <c r="X12" s="51"/>
      <c r="Y12" s="51"/>
      <c r="Z12" s="55"/>
    </row>
    <row r="13" spans="1:26" x14ac:dyDescent="0.25">
      <c r="A13" s="516"/>
      <c r="B13" s="194" t="s">
        <v>307</v>
      </c>
      <c r="C13" s="77"/>
      <c r="D13" s="78"/>
      <c r="E13" s="69"/>
      <c r="F13" s="69"/>
      <c r="G13" s="69"/>
      <c r="H13" s="77"/>
      <c r="I13" s="83"/>
      <c r="J13" s="77"/>
      <c r="K13" s="77"/>
      <c r="L13" s="69"/>
      <c r="M13" s="77"/>
      <c r="N13" s="77"/>
      <c r="O13" s="77"/>
      <c r="P13" s="77"/>
      <c r="Q13" s="77"/>
      <c r="R13" s="77"/>
      <c r="S13" s="77"/>
      <c r="T13" s="77"/>
      <c r="U13" s="69"/>
      <c r="V13" s="77"/>
      <c r="W13" s="3"/>
      <c r="X13" s="51"/>
      <c r="Y13" s="51"/>
      <c r="Z13" s="55"/>
    </row>
    <row r="14" spans="1:26" x14ac:dyDescent="0.25">
      <c r="A14" s="516"/>
      <c r="B14" s="198" t="s">
        <v>430</v>
      </c>
      <c r="C14" s="82"/>
      <c r="D14" s="77"/>
      <c r="E14" s="69"/>
      <c r="F14" s="69"/>
      <c r="G14" s="77"/>
      <c r="H14" s="77"/>
      <c r="I14" s="77"/>
      <c r="J14" s="69"/>
      <c r="K14" s="77"/>
      <c r="L14" s="77"/>
      <c r="M14" s="83"/>
      <c r="N14" s="77"/>
      <c r="O14" s="77"/>
      <c r="P14" s="69"/>
      <c r="Q14" s="77"/>
      <c r="R14" s="77"/>
      <c r="S14" s="77"/>
      <c r="T14" s="77"/>
      <c r="U14" s="69"/>
      <c r="V14" s="87"/>
      <c r="W14" s="3"/>
      <c r="X14" s="51"/>
      <c r="Y14" s="51"/>
      <c r="Z14" s="55"/>
    </row>
    <row r="15" spans="1:26" x14ac:dyDescent="0.25">
      <c r="A15" s="516" t="s">
        <v>296</v>
      </c>
      <c r="B15" s="200" t="s">
        <v>526</v>
      </c>
      <c r="C15" s="82"/>
      <c r="D15" s="201"/>
      <c r="E15" s="82"/>
      <c r="F15" s="69"/>
      <c r="G15" s="77"/>
      <c r="H15" s="77"/>
      <c r="I15" s="77"/>
      <c r="J15" s="69"/>
      <c r="K15" s="77"/>
      <c r="L15" s="77"/>
      <c r="M15" s="202"/>
      <c r="N15" s="201"/>
      <c r="O15" s="77"/>
      <c r="P15" s="202"/>
      <c r="Q15" s="77"/>
      <c r="R15" s="77"/>
      <c r="S15" s="77"/>
      <c r="T15" s="77"/>
      <c r="U15" s="202"/>
      <c r="V15" s="202"/>
      <c r="W15" s="3"/>
      <c r="X15" s="51"/>
      <c r="Y15" s="51"/>
      <c r="Z15" s="55"/>
    </row>
    <row r="16" spans="1:26" x14ac:dyDescent="0.25">
      <c r="A16" s="516"/>
      <c r="B16" s="194" t="s">
        <v>324</v>
      </c>
      <c r="C16" s="83"/>
      <c r="D16" s="77"/>
      <c r="E16" s="71" t="s">
        <v>428</v>
      </c>
      <c r="F16" s="69"/>
      <c r="G16" s="69"/>
      <c r="H16" s="83"/>
      <c r="I16" s="77"/>
      <c r="J16" s="77"/>
      <c r="K16" s="69"/>
      <c r="L16" s="77"/>
      <c r="M16" s="77"/>
      <c r="N16" s="69"/>
      <c r="O16" s="77"/>
      <c r="P16" s="77"/>
      <c r="Q16" s="77"/>
      <c r="R16" s="77"/>
      <c r="S16" s="77"/>
      <c r="T16" s="77"/>
      <c r="U16" s="77"/>
      <c r="V16" s="77"/>
      <c r="W16" s="3"/>
      <c r="X16" s="51"/>
      <c r="Y16" s="51"/>
      <c r="Z16" s="55"/>
    </row>
    <row r="17" spans="1:26" x14ac:dyDescent="0.25">
      <c r="A17" s="516"/>
      <c r="B17" s="200" t="s">
        <v>527</v>
      </c>
      <c r="C17" s="201"/>
      <c r="D17" s="201"/>
      <c r="E17" s="83"/>
      <c r="F17" s="203"/>
      <c r="G17" s="69"/>
      <c r="H17" s="202"/>
      <c r="I17" s="77"/>
      <c r="J17" s="77"/>
      <c r="K17" s="202"/>
      <c r="L17" s="77"/>
      <c r="M17" s="83"/>
      <c r="N17" s="69"/>
      <c r="O17" s="77"/>
      <c r="P17" s="201"/>
      <c r="Q17" s="77"/>
      <c r="R17" s="77"/>
      <c r="S17" s="77"/>
      <c r="T17" s="77"/>
      <c r="U17" s="77"/>
      <c r="V17" s="77"/>
      <c r="W17" s="3"/>
      <c r="X17" s="51"/>
      <c r="Y17" s="51"/>
      <c r="Z17" s="55"/>
    </row>
    <row r="18" spans="1:26" x14ac:dyDescent="0.25">
      <c r="A18" s="516"/>
      <c r="B18" s="194" t="s">
        <v>325</v>
      </c>
      <c r="C18" s="83"/>
      <c r="D18" s="69"/>
      <c r="E18" s="71" t="s">
        <v>428</v>
      </c>
      <c r="F18" s="77"/>
      <c r="G18" s="77"/>
      <c r="H18" s="83"/>
      <c r="I18" s="77"/>
      <c r="J18" s="69"/>
      <c r="K18" s="69"/>
      <c r="L18" s="77"/>
      <c r="M18" s="77"/>
      <c r="N18" s="69"/>
      <c r="O18" s="77"/>
      <c r="P18" s="77"/>
      <c r="Q18" s="77"/>
      <c r="R18" s="77"/>
      <c r="S18" s="77"/>
      <c r="T18" s="77"/>
      <c r="U18" s="77"/>
      <c r="V18" s="77"/>
      <c r="W18" s="3"/>
      <c r="X18" s="51"/>
      <c r="Y18" s="51"/>
      <c r="Z18" s="55"/>
    </row>
    <row r="19" spans="1:26" x14ac:dyDescent="0.25">
      <c r="A19" s="516"/>
      <c r="B19" s="194" t="s">
        <v>326</v>
      </c>
      <c r="C19" s="83"/>
      <c r="D19" s="77"/>
      <c r="E19" s="73" t="s">
        <v>428</v>
      </c>
      <c r="F19" s="69"/>
      <c r="G19" s="77"/>
      <c r="H19" s="83"/>
      <c r="I19" s="77"/>
      <c r="J19" s="69"/>
      <c r="K19" s="69"/>
      <c r="L19" s="77"/>
      <c r="M19" s="77"/>
      <c r="N19" s="69"/>
      <c r="O19" s="77"/>
      <c r="P19" s="77"/>
      <c r="Q19" s="77"/>
      <c r="R19" s="77"/>
      <c r="S19" s="77"/>
      <c r="T19" s="77"/>
      <c r="U19" s="77"/>
      <c r="V19" s="77"/>
      <c r="W19" s="3"/>
      <c r="X19" s="51"/>
      <c r="Y19" s="51"/>
      <c r="Z19" s="55"/>
    </row>
    <row r="20" spans="1:26" x14ac:dyDescent="0.25">
      <c r="A20" s="516"/>
      <c r="B20" s="194" t="s">
        <v>327</v>
      </c>
      <c r="C20" s="83"/>
      <c r="D20" s="79"/>
      <c r="E20" s="71" t="s">
        <v>428</v>
      </c>
      <c r="F20" s="74"/>
      <c r="G20" s="77"/>
      <c r="H20" s="83"/>
      <c r="I20" s="69"/>
      <c r="J20" s="77"/>
      <c r="K20" s="69"/>
      <c r="L20" s="77"/>
      <c r="M20" s="77"/>
      <c r="N20" s="69"/>
      <c r="O20" s="77"/>
      <c r="P20" s="77"/>
      <c r="Q20" s="77"/>
      <c r="R20" s="77"/>
      <c r="S20" s="77"/>
      <c r="T20" s="77"/>
      <c r="U20" s="77"/>
      <c r="V20" s="77"/>
      <c r="W20" s="3"/>
      <c r="X20" s="55"/>
      <c r="Y20" s="55"/>
      <c r="Z20" s="55"/>
    </row>
    <row r="21" spans="1:26" x14ac:dyDescent="0.25">
      <c r="A21" s="516"/>
      <c r="B21" s="200" t="s">
        <v>528</v>
      </c>
      <c r="C21" s="205"/>
      <c r="D21" s="79"/>
      <c r="E21" s="71" t="s">
        <v>428</v>
      </c>
      <c r="F21" s="74"/>
      <c r="G21" s="77"/>
      <c r="H21" s="69"/>
      <c r="I21" s="202"/>
      <c r="J21" s="77"/>
      <c r="K21" s="205"/>
      <c r="L21" s="77"/>
      <c r="M21" s="83"/>
      <c r="N21" s="69"/>
      <c r="O21" s="77"/>
      <c r="P21" s="201"/>
      <c r="Q21" s="77"/>
      <c r="R21" s="77"/>
      <c r="S21" s="77"/>
      <c r="T21" s="77"/>
      <c r="U21" s="77"/>
      <c r="V21" s="77"/>
      <c r="W21" s="3"/>
      <c r="X21" s="55"/>
      <c r="Y21" s="55"/>
      <c r="Z21" s="55"/>
    </row>
    <row r="22" spans="1:26" x14ac:dyDescent="0.25">
      <c r="A22" s="516" t="s">
        <v>299</v>
      </c>
      <c r="B22" s="457" t="s">
        <v>308</v>
      </c>
      <c r="C22" s="84"/>
      <c r="D22" s="69"/>
      <c r="E22" s="72"/>
      <c r="F22" s="77"/>
      <c r="G22" s="77"/>
      <c r="H22" s="77"/>
      <c r="I22" s="83"/>
      <c r="J22" s="71" t="s">
        <v>428</v>
      </c>
      <c r="K22" s="80"/>
      <c r="L22" s="69"/>
      <c r="M22" s="77"/>
      <c r="N22" s="77"/>
      <c r="O22" s="77"/>
      <c r="P22" s="77"/>
      <c r="Q22" s="77"/>
      <c r="R22" s="77"/>
      <c r="S22" s="77"/>
      <c r="T22" s="69"/>
      <c r="U22" s="77"/>
      <c r="V22" s="77"/>
      <c r="W22" s="3"/>
      <c r="X22" s="55"/>
      <c r="Y22" s="55"/>
      <c r="Z22" s="55"/>
    </row>
    <row r="23" spans="1:26" x14ac:dyDescent="0.25">
      <c r="A23" s="516"/>
      <c r="B23" s="457" t="s">
        <v>309</v>
      </c>
      <c r="C23" s="77"/>
      <c r="D23" s="74"/>
      <c r="E23" s="77"/>
      <c r="F23" s="69"/>
      <c r="G23" s="69"/>
      <c r="H23" s="77"/>
      <c r="I23" s="77"/>
      <c r="J23" s="85"/>
      <c r="K23" s="77"/>
      <c r="L23" s="78"/>
      <c r="M23" s="77"/>
      <c r="N23" s="77"/>
      <c r="O23" s="77"/>
      <c r="P23" s="77"/>
      <c r="Q23" s="77"/>
      <c r="R23" s="77"/>
      <c r="S23" s="77"/>
      <c r="T23" s="69"/>
      <c r="U23" s="77"/>
      <c r="V23" s="77"/>
      <c r="W23" s="3"/>
      <c r="X23" s="55"/>
      <c r="Y23" s="55"/>
      <c r="Z23" s="55"/>
    </row>
    <row r="24" spans="1:26" x14ac:dyDescent="0.25">
      <c r="A24" s="516"/>
      <c r="B24" s="457" t="s">
        <v>330</v>
      </c>
      <c r="C24" s="81"/>
      <c r="D24" s="77"/>
      <c r="E24" s="69"/>
      <c r="F24" s="69"/>
      <c r="G24" s="69"/>
      <c r="H24" s="77"/>
      <c r="I24" s="77"/>
      <c r="J24" s="83"/>
      <c r="K24" s="81"/>
      <c r="L24" s="77"/>
      <c r="M24" s="77"/>
      <c r="N24" s="77"/>
      <c r="O24" s="77"/>
      <c r="P24" s="77"/>
      <c r="Q24" s="77"/>
      <c r="R24" s="77"/>
      <c r="S24" s="77"/>
      <c r="T24" s="69"/>
      <c r="U24" s="77"/>
      <c r="V24" s="77"/>
      <c r="W24" s="3"/>
      <c r="X24" s="55"/>
      <c r="Y24" s="55"/>
      <c r="Z24" s="55"/>
    </row>
    <row r="25" spans="1:26" x14ac:dyDescent="0.25">
      <c r="A25" s="516"/>
      <c r="B25" s="457" t="s">
        <v>331</v>
      </c>
      <c r="C25" s="77"/>
      <c r="D25" s="69"/>
      <c r="E25" s="77"/>
      <c r="F25" s="69"/>
      <c r="G25" s="70"/>
      <c r="H25" s="77"/>
      <c r="I25" s="77"/>
      <c r="J25" s="83"/>
      <c r="K25" s="77"/>
      <c r="L25" s="77"/>
      <c r="M25" s="77"/>
      <c r="N25" s="77"/>
      <c r="O25" s="77"/>
      <c r="P25" s="77"/>
      <c r="Q25" s="77"/>
      <c r="R25" s="77"/>
      <c r="S25" s="77"/>
      <c r="T25" s="69"/>
      <c r="U25" s="77"/>
      <c r="V25" s="77"/>
      <c r="W25" s="59"/>
      <c r="X25" s="55"/>
      <c r="Y25" s="55"/>
      <c r="Z25" s="55"/>
    </row>
    <row r="26" spans="1:26" x14ac:dyDescent="0.25">
      <c r="A26" s="516" t="s">
        <v>300</v>
      </c>
      <c r="B26" s="457" t="s">
        <v>332</v>
      </c>
      <c r="C26" s="69"/>
      <c r="D26" s="69"/>
      <c r="E26" s="80"/>
      <c r="F26" s="85"/>
      <c r="G26" s="77"/>
      <c r="H26" s="74"/>
      <c r="I26" s="77"/>
      <c r="J26" s="83"/>
      <c r="K26" s="77"/>
      <c r="L26" s="77"/>
      <c r="M26" s="83"/>
      <c r="N26" s="77"/>
      <c r="O26" s="69"/>
      <c r="P26" s="69"/>
      <c r="Q26" s="77"/>
      <c r="R26" s="77"/>
      <c r="S26" s="77"/>
      <c r="T26" s="77"/>
      <c r="U26" s="77"/>
      <c r="V26" s="77"/>
      <c r="W26" s="59"/>
      <c r="X26" s="55"/>
      <c r="Y26" s="55"/>
      <c r="Z26" s="55"/>
    </row>
    <row r="27" spans="1:26" x14ac:dyDescent="0.25">
      <c r="A27" s="516"/>
      <c r="B27" s="457" t="s">
        <v>333</v>
      </c>
      <c r="C27" s="69"/>
      <c r="D27" s="79"/>
      <c r="E27" s="69"/>
      <c r="F27" s="86"/>
      <c r="G27" s="81"/>
      <c r="H27" s="69"/>
      <c r="I27" s="202"/>
      <c r="J27" s="83"/>
      <c r="K27" s="77"/>
      <c r="L27" s="77"/>
      <c r="M27" s="83"/>
      <c r="N27" s="77"/>
      <c r="O27" s="69"/>
      <c r="P27" s="69"/>
      <c r="Q27" s="77"/>
      <c r="R27" s="77"/>
      <c r="S27" s="77"/>
      <c r="T27" s="77"/>
      <c r="U27" s="77"/>
      <c r="V27" s="77"/>
      <c r="W27" s="59"/>
      <c r="X27" s="55"/>
      <c r="Y27" s="55"/>
      <c r="Z27" s="55"/>
    </row>
    <row r="28" spans="1:26" x14ac:dyDescent="0.25">
      <c r="A28" s="516"/>
      <c r="B28" s="457" t="s">
        <v>334</v>
      </c>
      <c r="C28" s="69"/>
      <c r="D28" s="69"/>
      <c r="E28" s="81"/>
      <c r="F28" s="83"/>
      <c r="G28" s="77"/>
      <c r="H28" s="69"/>
      <c r="I28" s="83"/>
      <c r="J28" s="83"/>
      <c r="K28" s="77"/>
      <c r="L28" s="69"/>
      <c r="M28" s="77"/>
      <c r="N28" s="77"/>
      <c r="O28" s="69"/>
      <c r="P28" s="77"/>
      <c r="Q28" s="77"/>
      <c r="R28" s="77"/>
      <c r="S28" s="77"/>
      <c r="T28" s="77"/>
      <c r="U28" s="77"/>
      <c r="V28" s="77"/>
      <c r="W28" s="59"/>
      <c r="X28" s="55"/>
      <c r="Y28" s="55"/>
      <c r="Z28" s="55"/>
    </row>
    <row r="29" spans="1:26" x14ac:dyDescent="0.25">
      <c r="A29" s="516"/>
      <c r="B29" s="457" t="s">
        <v>335</v>
      </c>
      <c r="C29" s="70"/>
      <c r="D29" s="77"/>
      <c r="E29" s="77"/>
      <c r="F29" s="71" t="s">
        <v>428</v>
      </c>
      <c r="G29" s="77"/>
      <c r="H29" s="69"/>
      <c r="I29" s="83"/>
      <c r="J29" s="83"/>
      <c r="K29" s="77"/>
      <c r="L29" s="69"/>
      <c r="M29" s="77"/>
      <c r="N29" s="77"/>
      <c r="O29" s="69"/>
      <c r="P29" s="77"/>
      <c r="Q29" s="77"/>
      <c r="R29" s="77"/>
      <c r="S29" s="77"/>
      <c r="T29" s="77"/>
      <c r="U29" s="77"/>
      <c r="V29" s="77"/>
      <c r="W29" s="59"/>
      <c r="X29" s="55"/>
      <c r="Y29" s="55"/>
      <c r="Z29" s="55"/>
    </row>
    <row r="30" spans="1:26" x14ac:dyDescent="0.25">
      <c r="A30" s="516" t="s">
        <v>301</v>
      </c>
      <c r="B30" s="457" t="s">
        <v>310</v>
      </c>
      <c r="C30" s="69"/>
      <c r="D30" s="74"/>
      <c r="E30" s="77"/>
      <c r="F30" s="77"/>
      <c r="G30" s="77"/>
      <c r="H30" s="69"/>
      <c r="I30" s="77"/>
      <c r="J30" s="77"/>
      <c r="K30" s="77"/>
      <c r="L30" s="77"/>
      <c r="M30" s="83"/>
      <c r="N30" s="77"/>
      <c r="O30" s="77"/>
      <c r="P30" s="69"/>
      <c r="Q30" s="69"/>
      <c r="R30" s="77"/>
      <c r="S30" s="77"/>
      <c r="T30" s="77"/>
      <c r="U30" s="77"/>
      <c r="V30" s="77"/>
      <c r="W30" s="59"/>
      <c r="X30" s="55"/>
      <c r="Y30" s="55"/>
      <c r="Z30" s="55"/>
    </row>
    <row r="31" spans="1:26" x14ac:dyDescent="0.25">
      <c r="A31" s="516"/>
      <c r="B31" s="457" t="s">
        <v>336</v>
      </c>
      <c r="C31" s="72"/>
      <c r="D31" s="69"/>
      <c r="E31" s="77"/>
      <c r="F31" s="77"/>
      <c r="G31" s="69"/>
      <c r="H31" s="77"/>
      <c r="I31" s="77"/>
      <c r="J31" s="77"/>
      <c r="K31" s="77"/>
      <c r="L31" s="77"/>
      <c r="M31" s="77"/>
      <c r="N31" s="77"/>
      <c r="O31" s="77"/>
      <c r="P31" s="77"/>
      <c r="Q31" s="69"/>
      <c r="R31" s="77"/>
      <c r="S31" s="77"/>
      <c r="T31" s="77"/>
      <c r="U31" s="77"/>
      <c r="V31" s="77"/>
      <c r="W31" s="59"/>
      <c r="X31" s="55"/>
      <c r="Y31" s="55"/>
      <c r="Z31" s="55"/>
    </row>
    <row r="32" spans="1:26" x14ac:dyDescent="0.25">
      <c r="A32" s="516"/>
      <c r="B32" s="457" t="s">
        <v>337</v>
      </c>
      <c r="C32" s="71" t="s">
        <v>428</v>
      </c>
      <c r="D32" s="69"/>
      <c r="E32" s="77"/>
      <c r="F32" s="80"/>
      <c r="G32" s="77"/>
      <c r="H32" s="77"/>
      <c r="I32" s="83"/>
      <c r="J32" s="69"/>
      <c r="K32" s="77"/>
      <c r="L32" s="69"/>
      <c r="M32" s="77"/>
      <c r="N32" s="77"/>
      <c r="O32" s="77"/>
      <c r="P32" s="77"/>
      <c r="Q32" s="69"/>
      <c r="R32" s="77"/>
      <c r="S32" s="77"/>
      <c r="T32" s="77"/>
      <c r="U32" s="77"/>
      <c r="V32" s="77"/>
      <c r="W32" s="59"/>
      <c r="X32" s="55"/>
      <c r="Y32" s="55"/>
      <c r="Z32" s="55"/>
    </row>
    <row r="33" spans="1:26" x14ac:dyDescent="0.25">
      <c r="A33" s="516"/>
      <c r="B33" s="457" t="s">
        <v>338</v>
      </c>
      <c r="C33" s="77"/>
      <c r="D33" s="69"/>
      <c r="E33" s="79"/>
      <c r="F33" s="69"/>
      <c r="G33" s="78"/>
      <c r="H33" s="77"/>
      <c r="I33" s="69"/>
      <c r="J33" s="80"/>
      <c r="K33" s="77"/>
      <c r="L33" s="77"/>
      <c r="M33" s="77"/>
      <c r="N33" s="77"/>
      <c r="O33" s="77"/>
      <c r="P33" s="77"/>
      <c r="Q33" s="69"/>
      <c r="R33" s="77"/>
      <c r="S33" s="77"/>
      <c r="T33" s="77"/>
      <c r="U33" s="77"/>
      <c r="V33" s="77"/>
      <c r="W33" s="59"/>
      <c r="X33" s="55"/>
      <c r="Y33" s="55"/>
      <c r="Z33" s="55"/>
    </row>
    <row r="34" spans="1:26" x14ac:dyDescent="0.25">
      <c r="A34" s="516" t="s">
        <v>302</v>
      </c>
      <c r="B34" s="457" t="s">
        <v>339</v>
      </c>
      <c r="C34" s="83"/>
      <c r="D34" s="77"/>
      <c r="E34" s="70"/>
      <c r="F34" s="72"/>
      <c r="G34" s="77"/>
      <c r="H34" s="83"/>
      <c r="I34" s="75"/>
      <c r="J34" s="77"/>
      <c r="K34" s="74"/>
      <c r="L34" s="77"/>
      <c r="M34" s="77"/>
      <c r="N34" s="77"/>
      <c r="O34" s="77"/>
      <c r="P34" s="77"/>
      <c r="Q34" s="77"/>
      <c r="R34" s="69"/>
      <c r="S34" s="77"/>
      <c r="T34" s="77"/>
      <c r="U34" s="77"/>
      <c r="V34" s="87"/>
      <c r="W34" s="59"/>
      <c r="X34" s="55"/>
      <c r="Y34" s="55"/>
      <c r="Z34" s="55"/>
    </row>
    <row r="35" spans="1:26" x14ac:dyDescent="0.25">
      <c r="A35" s="516"/>
      <c r="B35" s="200" t="s">
        <v>529</v>
      </c>
      <c r="C35" s="83"/>
      <c r="D35" s="206"/>
      <c r="E35" s="70"/>
      <c r="F35" s="207"/>
      <c r="G35" s="77"/>
      <c r="H35" s="202"/>
      <c r="I35" s="208"/>
      <c r="J35" s="209"/>
      <c r="K35" s="210"/>
      <c r="L35" s="77"/>
      <c r="M35" s="80"/>
      <c r="N35" s="77"/>
      <c r="O35" s="77"/>
      <c r="P35" s="77"/>
      <c r="Q35" s="77"/>
      <c r="R35" s="69"/>
      <c r="S35" s="77"/>
      <c r="T35" s="77"/>
      <c r="U35" s="77"/>
      <c r="V35" s="202"/>
      <c r="W35" s="59"/>
      <c r="X35" s="55"/>
      <c r="Y35" s="55"/>
      <c r="Z35" s="55"/>
    </row>
    <row r="36" spans="1:26" x14ac:dyDescent="0.25">
      <c r="A36" s="516"/>
      <c r="B36" s="200" t="s">
        <v>530</v>
      </c>
      <c r="C36" s="71" t="s">
        <v>428</v>
      </c>
      <c r="D36" s="79"/>
      <c r="E36" s="70"/>
      <c r="F36" s="207"/>
      <c r="G36" s="77"/>
      <c r="H36" s="71" t="s">
        <v>428</v>
      </c>
      <c r="I36" s="208"/>
      <c r="J36" s="81"/>
      <c r="K36" s="74"/>
      <c r="L36" s="77"/>
      <c r="M36" s="80"/>
      <c r="N36" s="77"/>
      <c r="O36" s="77"/>
      <c r="P36" s="77"/>
      <c r="Q36" s="77"/>
      <c r="R36" s="69"/>
      <c r="S36" s="77"/>
      <c r="T36" s="77"/>
      <c r="U36" s="77"/>
      <c r="V36" s="202"/>
      <c r="W36" s="59"/>
      <c r="X36" s="55"/>
      <c r="Y36" s="55"/>
      <c r="Z36" s="55"/>
    </row>
    <row r="37" spans="1:26" x14ac:dyDescent="0.25">
      <c r="A37" s="516"/>
      <c r="B37" s="457" t="s">
        <v>340</v>
      </c>
      <c r="C37" s="71" t="s">
        <v>428</v>
      </c>
      <c r="D37" s="75"/>
      <c r="E37" s="77"/>
      <c r="F37" s="78"/>
      <c r="G37" s="77"/>
      <c r="H37" s="77"/>
      <c r="I37" s="69"/>
      <c r="J37" s="81"/>
      <c r="K37" s="77"/>
      <c r="L37" s="77"/>
      <c r="M37" s="84"/>
      <c r="N37" s="77"/>
      <c r="O37" s="77"/>
      <c r="P37" s="69"/>
      <c r="Q37" s="77"/>
      <c r="R37" s="69"/>
      <c r="S37" s="77"/>
      <c r="T37" s="77"/>
      <c r="U37" s="77"/>
      <c r="V37" s="77"/>
      <c r="W37" s="59"/>
      <c r="X37" s="55"/>
      <c r="Y37" s="55"/>
      <c r="Z37" s="55"/>
    </row>
    <row r="38" spans="1:26" x14ac:dyDescent="0.25">
      <c r="A38" s="516"/>
      <c r="B38" s="198" t="s">
        <v>341</v>
      </c>
      <c r="C38" s="71" t="s">
        <v>428</v>
      </c>
      <c r="D38" s="77"/>
      <c r="E38" s="72"/>
      <c r="F38" s="80"/>
      <c r="G38" s="77"/>
      <c r="H38" s="77"/>
      <c r="I38" s="69"/>
      <c r="J38" s="77"/>
      <c r="K38" s="77"/>
      <c r="L38" s="79"/>
      <c r="M38" s="83"/>
      <c r="N38" s="78"/>
      <c r="O38" s="77"/>
      <c r="P38" s="69"/>
      <c r="Q38" s="77"/>
      <c r="R38" s="69"/>
      <c r="S38" s="77"/>
      <c r="T38" s="77"/>
      <c r="U38" s="77"/>
      <c r="V38" s="87"/>
      <c r="W38" s="59"/>
      <c r="X38" s="55"/>
      <c r="Y38" s="55"/>
      <c r="Z38" s="55"/>
    </row>
    <row r="39" spans="1:26" x14ac:dyDescent="0.25">
      <c r="A39" s="516"/>
      <c r="B39" s="200" t="s">
        <v>531</v>
      </c>
      <c r="C39" s="71" t="s">
        <v>428</v>
      </c>
      <c r="D39" s="77"/>
      <c r="E39" s="212"/>
      <c r="F39" s="213"/>
      <c r="G39" s="78"/>
      <c r="H39" s="77"/>
      <c r="I39" s="71" t="s">
        <v>428</v>
      </c>
      <c r="J39" s="77"/>
      <c r="K39" s="77"/>
      <c r="L39" s="206"/>
      <c r="M39" s="204"/>
      <c r="N39" s="78"/>
      <c r="O39" s="77"/>
      <c r="P39" s="202"/>
      <c r="Q39" s="77"/>
      <c r="R39" s="69"/>
      <c r="S39" s="77"/>
      <c r="T39" s="77"/>
      <c r="U39" s="77"/>
      <c r="V39" s="202"/>
      <c r="W39" s="59"/>
      <c r="X39" s="55"/>
      <c r="Y39" s="55"/>
      <c r="Z39" s="55"/>
    </row>
    <row r="40" spans="1:26" x14ac:dyDescent="0.25">
      <c r="A40" s="516"/>
      <c r="B40" s="195" t="s">
        <v>342</v>
      </c>
      <c r="C40" s="71" t="s">
        <v>428</v>
      </c>
      <c r="D40" s="202"/>
      <c r="E40" s="75"/>
      <c r="F40" s="77"/>
      <c r="G40" s="78"/>
      <c r="H40" s="83"/>
      <c r="I40" s="69"/>
      <c r="J40" s="77"/>
      <c r="K40" s="69"/>
      <c r="L40" s="77"/>
      <c r="M40" s="81"/>
      <c r="N40" s="77"/>
      <c r="O40" s="77"/>
      <c r="P40" s="77"/>
      <c r="Q40" s="77"/>
      <c r="R40" s="69"/>
      <c r="S40" s="77"/>
      <c r="T40" s="77"/>
      <c r="U40" s="77"/>
      <c r="V40" s="77"/>
      <c r="W40" s="59"/>
      <c r="X40" s="55"/>
      <c r="Y40" s="55"/>
      <c r="Z40" s="55"/>
    </row>
    <row r="41" spans="1:26" x14ac:dyDescent="0.25">
      <c r="A41" s="516" t="s">
        <v>303</v>
      </c>
      <c r="B41" s="211" t="s">
        <v>532</v>
      </c>
      <c r="C41" s="202"/>
      <c r="D41" s="202"/>
      <c r="E41" s="206"/>
      <c r="F41" s="209"/>
      <c r="G41" s="78"/>
      <c r="H41" s="202"/>
      <c r="I41" s="71" t="s">
        <v>428</v>
      </c>
      <c r="J41" s="77"/>
      <c r="K41" s="83"/>
      <c r="L41" s="201"/>
      <c r="M41" s="81"/>
      <c r="N41" s="77"/>
      <c r="O41" s="77"/>
      <c r="P41" s="77"/>
      <c r="Q41" s="77"/>
      <c r="R41" s="202"/>
      <c r="S41" s="201"/>
      <c r="T41" s="77"/>
      <c r="U41" s="77"/>
      <c r="V41" s="77"/>
      <c r="W41" s="59"/>
      <c r="X41" s="55"/>
      <c r="Y41" s="55"/>
      <c r="Z41" s="55"/>
    </row>
    <row r="42" spans="1:26" x14ac:dyDescent="0.25">
      <c r="A42" s="516"/>
      <c r="B42" s="194" t="s">
        <v>343</v>
      </c>
      <c r="C42" s="69"/>
      <c r="D42" s="77"/>
      <c r="E42" s="77"/>
      <c r="F42" s="76" t="s">
        <v>428</v>
      </c>
      <c r="G42" s="77"/>
      <c r="H42" s="77"/>
      <c r="I42" s="69"/>
      <c r="J42" s="77"/>
      <c r="K42" s="83"/>
      <c r="L42" s="77"/>
      <c r="M42" s="77"/>
      <c r="N42" s="77"/>
      <c r="O42" s="77"/>
      <c r="P42" s="77"/>
      <c r="Q42" s="77"/>
      <c r="R42" s="77"/>
      <c r="S42" s="69"/>
      <c r="T42" s="77"/>
      <c r="U42" s="77"/>
      <c r="V42" s="77"/>
      <c r="W42" s="59"/>
      <c r="X42" s="55"/>
      <c r="Y42" s="55"/>
      <c r="Z42" s="55"/>
    </row>
    <row r="43" spans="1:26" x14ac:dyDescent="0.25">
      <c r="A43" s="516"/>
      <c r="B43" s="457" t="s">
        <v>344</v>
      </c>
      <c r="C43" s="70"/>
      <c r="D43" s="69"/>
      <c r="E43" s="77"/>
      <c r="F43" s="83"/>
      <c r="G43" s="77"/>
      <c r="H43" s="69"/>
      <c r="I43" s="77"/>
      <c r="J43" s="77"/>
      <c r="K43" s="83"/>
      <c r="L43" s="77"/>
      <c r="M43" s="83"/>
      <c r="N43" s="77"/>
      <c r="O43" s="77"/>
      <c r="P43" s="69"/>
      <c r="Q43" s="77"/>
      <c r="R43" s="77"/>
      <c r="S43" s="69"/>
      <c r="T43" s="77"/>
      <c r="U43" s="77"/>
      <c r="V43" s="77"/>
      <c r="W43" s="59"/>
      <c r="X43" s="55"/>
      <c r="Y43" s="55"/>
      <c r="Z43" s="55"/>
    </row>
    <row r="44" spans="1:26" x14ac:dyDescent="0.25">
      <c r="A44" s="516"/>
      <c r="B44" s="457" t="s">
        <v>345</v>
      </c>
      <c r="C44" s="71" t="s">
        <v>428</v>
      </c>
      <c r="D44" s="74"/>
      <c r="E44" s="77"/>
      <c r="F44" s="83"/>
      <c r="G44" s="77"/>
      <c r="H44" s="83"/>
      <c r="I44" s="77"/>
      <c r="J44" s="69"/>
      <c r="K44" s="71" t="s">
        <v>428</v>
      </c>
      <c r="L44" s="77"/>
      <c r="M44" s="77"/>
      <c r="N44" s="77"/>
      <c r="O44" s="77"/>
      <c r="P44" s="77"/>
      <c r="Q44" s="77"/>
      <c r="R44" s="77"/>
      <c r="S44" s="69"/>
      <c r="T44" s="77"/>
      <c r="U44" s="77"/>
      <c r="V44" s="77"/>
      <c r="W44" s="51"/>
      <c r="X44" s="55"/>
      <c r="Y44" s="55"/>
      <c r="Z44" s="55"/>
    </row>
    <row r="45" spans="1:26" x14ac:dyDescent="0.25">
      <c r="A45" s="516"/>
      <c r="B45" s="459" t="s">
        <v>346</v>
      </c>
      <c r="C45" s="76" t="s">
        <v>428</v>
      </c>
      <c r="D45" s="69"/>
      <c r="E45" s="77"/>
      <c r="F45" s="83"/>
      <c r="G45" s="77"/>
      <c r="H45" s="77"/>
      <c r="I45" s="83"/>
      <c r="J45" s="69"/>
      <c r="K45" s="83"/>
      <c r="L45" s="69"/>
      <c r="M45" s="77"/>
      <c r="N45" s="77"/>
      <c r="O45" s="77"/>
      <c r="P45" s="77"/>
      <c r="Q45" s="77"/>
      <c r="R45" s="77"/>
      <c r="S45" s="69"/>
      <c r="T45" s="77"/>
      <c r="U45" s="77"/>
      <c r="V45" s="77"/>
      <c r="W45" s="51"/>
      <c r="X45" s="55"/>
      <c r="Y45" s="55"/>
      <c r="Z45" s="55"/>
    </row>
    <row r="46" spans="1:26" x14ac:dyDescent="0.25">
      <c r="A46" s="55"/>
      <c r="B46" s="55"/>
      <c r="C46" s="55"/>
      <c r="D46" s="55"/>
      <c r="E46" s="55"/>
      <c r="F46" s="55"/>
      <c r="G46" s="55"/>
      <c r="H46" s="55"/>
      <c r="I46" s="55"/>
      <c r="J46" s="55"/>
      <c r="K46" s="55"/>
      <c r="L46" s="55"/>
      <c r="M46" s="55"/>
      <c r="N46" s="55"/>
      <c r="O46" s="55"/>
      <c r="P46" s="55"/>
      <c r="Q46" s="55"/>
      <c r="R46" s="55"/>
      <c r="S46" s="55"/>
      <c r="T46" s="55"/>
      <c r="U46" s="55"/>
      <c r="V46" s="55"/>
      <c r="W46" s="55"/>
      <c r="X46" s="55"/>
      <c r="Y46" s="55"/>
      <c r="Z46" s="55"/>
    </row>
    <row r="47" spans="1:26" x14ac:dyDescent="0.25">
      <c r="A47" s="55"/>
      <c r="B47" s="61" t="s">
        <v>432</v>
      </c>
      <c r="C47" s="3"/>
      <c r="D47" s="60" t="s">
        <v>428</v>
      </c>
      <c r="E47" s="61" t="s">
        <v>433</v>
      </c>
      <c r="F47" s="3"/>
      <c r="G47" s="3"/>
      <c r="H47" s="3"/>
      <c r="I47" s="3"/>
      <c r="J47" s="3"/>
      <c r="K47" s="3"/>
      <c r="L47" s="3"/>
      <c r="M47" s="3"/>
      <c r="N47" s="3"/>
      <c r="O47" s="3"/>
      <c r="P47" s="3"/>
      <c r="Q47" s="3"/>
      <c r="R47" s="3"/>
      <c r="S47" s="3"/>
      <c r="T47" s="3"/>
      <c r="U47" s="237"/>
      <c r="V47" s="3"/>
      <c r="W47" s="51" t="s">
        <v>511</v>
      </c>
      <c r="X47" s="55"/>
      <c r="Y47" s="55"/>
      <c r="Z47" s="55"/>
    </row>
    <row r="48" spans="1:26" x14ac:dyDescent="0.25">
      <c r="A48" s="55"/>
      <c r="B48" s="3"/>
      <c r="C48" s="3"/>
      <c r="D48" s="3"/>
      <c r="E48" s="3"/>
      <c r="F48" s="3"/>
      <c r="G48" s="3"/>
      <c r="H48" s="3"/>
      <c r="I48" s="3"/>
      <c r="J48" s="3"/>
      <c r="K48" s="3"/>
      <c r="L48" s="3"/>
      <c r="M48" s="3"/>
      <c r="N48" s="3"/>
      <c r="O48" s="3"/>
      <c r="P48" s="3"/>
      <c r="Q48" s="3"/>
      <c r="R48" s="3"/>
      <c r="S48" s="3"/>
      <c r="T48" s="3"/>
      <c r="U48" s="192"/>
      <c r="V48" s="3"/>
      <c r="W48" s="51" t="s">
        <v>512</v>
      </c>
      <c r="X48" s="55"/>
      <c r="Y48" s="55"/>
      <c r="Z48" s="55"/>
    </row>
    <row r="49" spans="1:26" x14ac:dyDescent="0.25">
      <c r="A49" s="55"/>
      <c r="B49" s="3"/>
      <c r="C49" s="3"/>
      <c r="D49" s="3"/>
      <c r="E49" s="3"/>
      <c r="F49" s="3"/>
      <c r="G49" s="3"/>
      <c r="H49" s="3"/>
      <c r="I49" s="3"/>
      <c r="J49" s="3"/>
      <c r="K49" s="3"/>
      <c r="L49" s="3"/>
      <c r="M49" s="3"/>
      <c r="N49" s="3"/>
      <c r="O49" s="3"/>
      <c r="P49" s="3"/>
      <c r="Q49" s="3"/>
      <c r="R49" s="3"/>
      <c r="S49" s="3"/>
      <c r="T49" s="3"/>
      <c r="U49" s="196"/>
      <c r="W49" t="s">
        <v>514</v>
      </c>
      <c r="Y49" s="55"/>
      <c r="Z49" s="55"/>
    </row>
    <row r="50" spans="1:26" x14ac:dyDescent="0.25">
      <c r="A50" s="55"/>
      <c r="B50" s="69"/>
      <c r="C50" s="3"/>
      <c r="D50" s="60" t="s">
        <v>434</v>
      </c>
      <c r="E50" s="3"/>
      <c r="F50" s="3"/>
      <c r="G50" s="3"/>
      <c r="H50" s="3"/>
      <c r="I50" s="3"/>
      <c r="J50" s="3"/>
      <c r="K50" s="3"/>
      <c r="L50" s="3"/>
      <c r="M50" s="3"/>
      <c r="N50" s="3"/>
      <c r="O50" s="3"/>
      <c r="P50" s="3"/>
      <c r="Q50" s="3"/>
      <c r="R50" s="3"/>
      <c r="S50" s="3"/>
      <c r="T50" s="3"/>
      <c r="U50" s="460"/>
      <c r="W50" s="346" t="s">
        <v>251</v>
      </c>
      <c r="Y50" s="55"/>
      <c r="Z50" s="55"/>
    </row>
    <row r="51" spans="1:26" x14ac:dyDescent="0.25">
      <c r="A51" s="55"/>
      <c r="B51" s="3"/>
      <c r="C51" s="3"/>
      <c r="D51" s="3"/>
      <c r="E51" s="3"/>
      <c r="F51" s="3"/>
      <c r="G51" s="3"/>
      <c r="H51" s="3"/>
      <c r="I51" s="3"/>
      <c r="J51" s="3"/>
      <c r="K51" s="3"/>
      <c r="L51" s="3"/>
      <c r="M51" s="3"/>
      <c r="N51" s="3"/>
      <c r="O51" s="3"/>
      <c r="P51" s="3"/>
      <c r="Q51" s="3"/>
      <c r="R51" s="3"/>
      <c r="S51" s="3"/>
      <c r="T51" s="3"/>
      <c r="U51" s="193"/>
      <c r="V51" s="3"/>
      <c r="W51" s="51" t="s">
        <v>513</v>
      </c>
      <c r="X51" s="55"/>
      <c r="Y51" s="55"/>
      <c r="Z51" s="55"/>
    </row>
    <row r="52" spans="1:26" x14ac:dyDescent="0.25">
      <c r="A52" s="55"/>
      <c r="B52" s="3"/>
      <c r="C52" s="3"/>
      <c r="D52" s="3"/>
      <c r="E52" s="3"/>
      <c r="F52" s="3"/>
      <c r="G52" s="3"/>
      <c r="H52" s="3"/>
      <c r="I52" s="3"/>
      <c r="J52" s="3"/>
      <c r="K52" s="3"/>
      <c r="L52" s="3"/>
      <c r="M52" s="3"/>
      <c r="N52" s="3"/>
      <c r="O52" s="3"/>
      <c r="P52" s="3"/>
      <c r="Q52" s="3"/>
      <c r="R52" s="3"/>
      <c r="S52" s="3"/>
      <c r="T52" s="3"/>
      <c r="U52" s="3"/>
      <c r="V52" s="3"/>
      <c r="W52" s="51"/>
      <c r="X52" s="55"/>
      <c r="Y52" s="55"/>
      <c r="Z52" s="55"/>
    </row>
    <row r="53" spans="1:26" x14ac:dyDescent="0.25">
      <c r="A53" s="55"/>
      <c r="B53" s="83"/>
      <c r="C53" s="3"/>
      <c r="D53" s="60" t="s">
        <v>435</v>
      </c>
      <c r="E53" s="3"/>
      <c r="F53" s="3"/>
      <c r="G53" s="3"/>
      <c r="H53" s="3"/>
      <c r="I53" s="3"/>
      <c r="J53" s="3"/>
      <c r="K53" s="3"/>
      <c r="L53" s="3"/>
      <c r="M53" s="3"/>
      <c r="N53" s="3"/>
      <c r="O53" s="3"/>
      <c r="P53" s="3"/>
      <c r="Q53" s="3"/>
      <c r="R53" s="3"/>
      <c r="S53" s="3"/>
      <c r="T53" s="3"/>
      <c r="U53" s="3"/>
      <c r="V53" s="3"/>
      <c r="W53" s="51"/>
      <c r="X53" s="55"/>
      <c r="Y53" s="55"/>
      <c r="Z53" s="55"/>
    </row>
    <row r="54" spans="1:26" x14ac:dyDescent="0.25">
      <c r="A54" s="55"/>
      <c r="B54" s="3"/>
      <c r="C54" s="3"/>
      <c r="D54" s="3"/>
      <c r="E54" s="3"/>
      <c r="F54" s="3"/>
      <c r="G54" s="3"/>
      <c r="H54" s="3"/>
      <c r="I54" s="3"/>
      <c r="J54" s="3"/>
      <c r="K54" s="3"/>
      <c r="L54" s="3"/>
      <c r="M54" s="3"/>
      <c r="N54" s="3"/>
      <c r="O54" s="3"/>
      <c r="P54" s="3"/>
      <c r="Q54" s="3"/>
      <c r="R54" s="3"/>
      <c r="S54" s="3"/>
      <c r="T54" s="3"/>
      <c r="U54" s="3"/>
      <c r="V54" s="3"/>
      <c r="W54" s="51"/>
      <c r="X54" s="55"/>
      <c r="Y54" s="55"/>
      <c r="Z54" s="55"/>
    </row>
    <row r="55" spans="1:26" x14ac:dyDescent="0.25">
      <c r="A55" s="55"/>
      <c r="B55" s="3"/>
      <c r="C55" s="3"/>
      <c r="D55" s="3"/>
      <c r="E55" s="3"/>
      <c r="F55" s="3"/>
      <c r="G55" s="3"/>
      <c r="H55" s="3"/>
      <c r="I55" s="3"/>
      <c r="J55" s="3"/>
      <c r="K55" s="3"/>
      <c r="L55" s="3"/>
      <c r="M55" s="3"/>
      <c r="N55" s="3"/>
      <c r="O55" s="3"/>
      <c r="P55" s="3"/>
      <c r="Q55" s="3"/>
      <c r="R55" s="3"/>
      <c r="S55" s="3"/>
      <c r="T55" s="3"/>
      <c r="U55" s="3"/>
      <c r="V55" s="3"/>
      <c r="W55" s="51"/>
      <c r="X55" s="55"/>
      <c r="Y55" s="55"/>
      <c r="Z55" s="55"/>
    </row>
    <row r="56" spans="1:26" x14ac:dyDescent="0.25">
      <c r="A56" s="55"/>
      <c r="B56" s="87"/>
      <c r="C56" s="3"/>
      <c r="D56" s="60" t="s">
        <v>436</v>
      </c>
      <c r="E56" s="3"/>
      <c r="F56" s="3"/>
      <c r="G56" s="3"/>
      <c r="H56" s="3"/>
      <c r="I56" s="3"/>
      <c r="J56" s="3"/>
      <c r="K56" s="3"/>
      <c r="L56" s="3"/>
      <c r="M56" s="3"/>
      <c r="N56" s="3"/>
      <c r="O56" s="3"/>
      <c r="P56" s="3"/>
      <c r="Q56" s="3"/>
      <c r="R56" s="3"/>
      <c r="S56" s="3"/>
      <c r="T56" s="3"/>
      <c r="U56" s="3"/>
      <c r="V56" s="3"/>
      <c r="W56" s="51"/>
      <c r="X56" s="55"/>
      <c r="Y56" s="55"/>
      <c r="Z56" s="55"/>
    </row>
    <row r="57" spans="1:26" x14ac:dyDescent="0.25">
      <c r="A57" s="55"/>
      <c r="B57" s="55"/>
      <c r="C57" s="55"/>
      <c r="D57" s="55"/>
      <c r="E57" s="55"/>
      <c r="F57" s="55"/>
      <c r="G57" s="55"/>
      <c r="H57" s="55"/>
      <c r="I57" s="55"/>
      <c r="J57" s="55"/>
      <c r="K57" s="55"/>
      <c r="L57" s="55"/>
      <c r="M57" s="55"/>
      <c r="N57" s="55"/>
      <c r="O57" s="55"/>
      <c r="P57" s="55"/>
      <c r="Q57" s="55"/>
      <c r="R57" s="55"/>
      <c r="S57" s="55"/>
      <c r="T57" s="55"/>
      <c r="U57" s="55"/>
      <c r="V57" s="55"/>
      <c r="W57" s="55"/>
      <c r="X57" s="55"/>
      <c r="Y57" s="55"/>
      <c r="Z57" s="55"/>
    </row>
    <row r="58" spans="1:26" x14ac:dyDescent="0.25">
      <c r="A58" s="55"/>
      <c r="B58" s="56"/>
      <c r="C58" s="55"/>
      <c r="D58" s="55"/>
      <c r="E58" s="55"/>
      <c r="F58" s="55"/>
      <c r="G58" s="55"/>
      <c r="H58" s="55"/>
      <c r="I58" s="55"/>
      <c r="J58" s="55"/>
      <c r="K58" s="55"/>
      <c r="L58" s="55"/>
      <c r="M58" s="55"/>
      <c r="N58" s="55"/>
      <c r="O58" s="55"/>
      <c r="P58" s="55"/>
      <c r="Q58" s="55"/>
      <c r="R58" s="55"/>
      <c r="S58" s="55"/>
      <c r="T58" s="55"/>
      <c r="U58" s="55"/>
      <c r="V58" s="55"/>
      <c r="W58" s="55"/>
      <c r="X58" s="55"/>
      <c r="Y58" s="55"/>
      <c r="Z58" s="55"/>
    </row>
    <row r="59" spans="1:26" x14ac:dyDescent="0.25">
      <c r="A59" s="55"/>
      <c r="B59" s="51" t="s">
        <v>437</v>
      </c>
      <c r="C59" s="55"/>
      <c r="D59" s="55"/>
      <c r="E59" s="55"/>
      <c r="F59" s="55"/>
      <c r="G59" s="55"/>
      <c r="H59" s="55"/>
      <c r="I59" s="55"/>
      <c r="J59" s="55"/>
      <c r="K59" s="55"/>
      <c r="L59" s="55"/>
      <c r="M59" s="55"/>
      <c r="N59" s="55"/>
      <c r="O59" s="55"/>
      <c r="P59" s="55"/>
      <c r="Q59" s="55"/>
      <c r="R59" s="55"/>
      <c r="S59" s="55"/>
      <c r="T59" s="55"/>
      <c r="U59" s="55"/>
      <c r="V59" s="55"/>
      <c r="W59" s="55"/>
      <c r="X59" s="55"/>
      <c r="Y59" s="55"/>
      <c r="Z59" s="55"/>
    </row>
    <row r="60" spans="1:26" x14ac:dyDescent="0.25">
      <c r="A60" s="55"/>
      <c r="B60" s="51" t="s">
        <v>438</v>
      </c>
      <c r="C60" s="55"/>
      <c r="D60" s="55"/>
      <c r="E60" s="55"/>
      <c r="F60" s="55"/>
      <c r="G60" s="55"/>
      <c r="H60" s="55"/>
      <c r="I60" s="55"/>
      <c r="J60" s="55"/>
      <c r="K60" s="55"/>
      <c r="L60" s="55"/>
      <c r="M60" s="55"/>
      <c r="N60" s="55"/>
      <c r="O60" s="55"/>
      <c r="P60" s="55"/>
      <c r="Q60" s="55"/>
      <c r="R60" s="55"/>
      <c r="S60" s="55"/>
      <c r="T60" s="55"/>
      <c r="U60" s="55"/>
      <c r="V60" s="55"/>
      <c r="W60" s="55"/>
      <c r="X60" s="55"/>
      <c r="Y60" s="55"/>
      <c r="Z60" s="55"/>
    </row>
    <row r="61" spans="1:26" x14ac:dyDescent="0.25">
      <c r="A61" s="55"/>
      <c r="B61" s="51" t="s">
        <v>439</v>
      </c>
      <c r="C61" s="55"/>
      <c r="D61" s="55"/>
      <c r="E61" s="55"/>
      <c r="F61" s="55"/>
      <c r="G61" s="55"/>
      <c r="H61" s="55"/>
      <c r="I61" s="55"/>
      <c r="J61" s="55"/>
      <c r="K61" s="55"/>
      <c r="L61" s="55"/>
      <c r="M61" s="55"/>
      <c r="N61" s="55"/>
      <c r="O61" s="55"/>
      <c r="P61" s="55"/>
      <c r="Q61" s="55"/>
      <c r="R61" s="55"/>
      <c r="S61" s="55"/>
      <c r="T61" s="55"/>
      <c r="U61" s="55"/>
      <c r="V61" s="55"/>
      <c r="W61" s="55"/>
      <c r="X61" s="55"/>
      <c r="Y61" s="55"/>
      <c r="Z61" s="55"/>
    </row>
    <row r="62" spans="1:26" x14ac:dyDescent="0.25">
      <c r="A62" s="55"/>
      <c r="B62" s="56"/>
      <c r="C62" s="55"/>
      <c r="D62" s="55"/>
      <c r="E62" s="55"/>
      <c r="F62" s="55"/>
      <c r="G62" s="55"/>
      <c r="H62" s="55"/>
      <c r="I62" s="55"/>
      <c r="J62" s="55"/>
      <c r="K62" s="55"/>
      <c r="L62" s="55"/>
      <c r="M62" s="55"/>
      <c r="N62" s="55"/>
      <c r="O62" s="55"/>
      <c r="P62" s="55"/>
      <c r="Q62" s="55"/>
      <c r="R62" s="55"/>
      <c r="S62" s="55"/>
      <c r="T62" s="55"/>
      <c r="U62" s="55"/>
      <c r="V62" s="55"/>
      <c r="W62" s="55"/>
      <c r="X62" s="55"/>
      <c r="Y62" s="55"/>
      <c r="Z62" s="55"/>
    </row>
    <row r="63" spans="1:26" x14ac:dyDescent="0.25">
      <c r="A63" s="55"/>
      <c r="B63" s="51" t="s">
        <v>440</v>
      </c>
      <c r="C63" s="55"/>
      <c r="D63" s="55"/>
      <c r="E63" s="55"/>
      <c r="F63" s="55"/>
      <c r="G63" s="55"/>
      <c r="H63" s="55"/>
      <c r="I63" s="55"/>
      <c r="J63" s="55"/>
      <c r="K63" s="55"/>
      <c r="L63" s="55"/>
      <c r="M63" s="55"/>
      <c r="N63" s="55"/>
      <c r="O63" s="55"/>
      <c r="P63" s="55"/>
      <c r="Q63" s="55"/>
      <c r="R63" s="55"/>
      <c r="S63" s="55"/>
      <c r="T63" s="55"/>
      <c r="U63" s="55"/>
      <c r="V63" s="55"/>
      <c r="W63" s="55"/>
      <c r="X63" s="55"/>
      <c r="Y63" s="55"/>
      <c r="Z63" s="55"/>
    </row>
    <row r="64" spans="1:26" x14ac:dyDescent="0.25">
      <c r="A64" s="55"/>
      <c r="B64" s="56"/>
      <c r="C64" s="55"/>
      <c r="D64" s="55"/>
      <c r="E64" s="55"/>
      <c r="F64" s="55"/>
      <c r="G64" s="55"/>
      <c r="H64" s="55"/>
      <c r="I64" s="55"/>
      <c r="J64" s="55"/>
      <c r="K64" s="55"/>
      <c r="L64" s="55"/>
      <c r="M64" s="55"/>
      <c r="N64" s="55"/>
      <c r="O64" s="55"/>
      <c r="P64" s="55"/>
      <c r="Q64" s="55"/>
      <c r="R64" s="55"/>
      <c r="S64" s="55"/>
      <c r="T64" s="55"/>
      <c r="U64" s="55"/>
      <c r="V64" s="55"/>
      <c r="W64" s="55"/>
      <c r="X64" s="55"/>
      <c r="Y64" s="55"/>
      <c r="Z64" s="55"/>
    </row>
    <row r="65" spans="1:26" x14ac:dyDescent="0.25">
      <c r="A65" s="55"/>
      <c r="B65" s="199" t="s">
        <v>517</v>
      </c>
      <c r="C65" s="55"/>
      <c r="D65" s="55"/>
      <c r="E65" s="55"/>
      <c r="F65" s="55"/>
      <c r="G65" s="55"/>
      <c r="H65" s="55"/>
      <c r="I65" s="55"/>
      <c r="J65" s="55"/>
      <c r="K65" s="55"/>
      <c r="L65" s="55"/>
      <c r="M65" s="55"/>
      <c r="N65" s="55"/>
      <c r="O65" s="55"/>
      <c r="P65" s="55"/>
      <c r="Q65" s="55"/>
      <c r="R65" s="55"/>
      <c r="S65" s="55"/>
      <c r="T65" s="55"/>
      <c r="U65" s="55"/>
      <c r="V65" s="55"/>
      <c r="W65" s="55"/>
      <c r="X65" s="55"/>
      <c r="Y65" s="55"/>
      <c r="Z65" s="55"/>
    </row>
    <row r="66" spans="1:26" x14ac:dyDescent="0.25">
      <c r="B66" s="469" t="s">
        <v>311</v>
      </c>
    </row>
    <row r="67" spans="1:26" x14ac:dyDescent="0.25">
      <c r="B67" t="s">
        <v>516</v>
      </c>
    </row>
  </sheetData>
  <mergeCells count="10">
    <mergeCell ref="C1:Y1"/>
    <mergeCell ref="C3:W3"/>
    <mergeCell ref="A6:A9"/>
    <mergeCell ref="A10:A14"/>
    <mergeCell ref="A41:A45"/>
    <mergeCell ref="A15:A21"/>
    <mergeCell ref="A22:A25"/>
    <mergeCell ref="A26:A29"/>
    <mergeCell ref="A30:A33"/>
    <mergeCell ref="A34:A40"/>
  </mergeCells>
  <phoneticPr fontId="0" type="noConversion"/>
  <pageMargins left="0.7" right="0.7" top="0.78740157499999996" bottom="0.78740157499999996"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workbookViewId="0"/>
  </sheetViews>
  <sheetFormatPr baseColWidth="10" defaultRowHeight="15" x14ac:dyDescent="0.25"/>
  <cols>
    <col min="1" max="2" width="11.28515625" bestFit="1" customWidth="1"/>
    <col min="3" max="6" width="4" bestFit="1" customWidth="1"/>
    <col min="7" max="13" width="5.5703125" bestFit="1" customWidth="1"/>
    <col min="14" max="14" width="6.5703125" bestFit="1" customWidth="1"/>
  </cols>
  <sheetData>
    <row r="1" spans="1:14" ht="15.75" thickBot="1" x14ac:dyDescent="0.3">
      <c r="A1" s="310"/>
      <c r="B1" s="311"/>
      <c r="C1" s="573" t="s">
        <v>106</v>
      </c>
      <c r="D1" s="573"/>
      <c r="E1" s="573"/>
      <c r="F1" s="573"/>
      <c r="G1" s="573"/>
      <c r="H1" s="573"/>
      <c r="I1" s="573"/>
      <c r="J1" s="573"/>
      <c r="K1" s="573"/>
      <c r="L1" s="573"/>
      <c r="M1" s="573"/>
      <c r="N1" s="574"/>
    </row>
    <row r="2" spans="1:14" ht="15.75" thickBot="1" x14ac:dyDescent="0.3">
      <c r="A2" s="312" t="s">
        <v>115</v>
      </c>
      <c r="B2" s="314" t="s">
        <v>116</v>
      </c>
      <c r="C2" s="315">
        <v>5</v>
      </c>
      <c r="D2" s="313">
        <v>10</v>
      </c>
      <c r="E2" s="313">
        <v>20</v>
      </c>
      <c r="F2" s="313">
        <v>30</v>
      </c>
      <c r="G2" s="313">
        <v>40</v>
      </c>
      <c r="H2" s="313">
        <v>50</v>
      </c>
      <c r="I2" s="313">
        <v>70</v>
      </c>
      <c r="J2" s="313">
        <v>100</v>
      </c>
      <c r="K2" s="313">
        <v>150</v>
      </c>
      <c r="L2" s="313">
        <v>200</v>
      </c>
      <c r="M2" s="313">
        <v>300</v>
      </c>
      <c r="N2" s="314">
        <v>400</v>
      </c>
    </row>
    <row r="3" spans="1:14" ht="15.75" thickBot="1" x14ac:dyDescent="0.3">
      <c r="A3" s="294"/>
      <c r="B3" s="89"/>
      <c r="C3" s="575" t="s">
        <v>118</v>
      </c>
      <c r="D3" s="576"/>
      <c r="E3" s="576"/>
      <c r="F3" s="576"/>
      <c r="G3" s="576"/>
      <c r="H3" s="576"/>
      <c r="I3" s="576"/>
      <c r="J3" s="576"/>
      <c r="K3" s="576"/>
      <c r="L3" s="576"/>
      <c r="M3" s="576"/>
      <c r="N3" s="577"/>
    </row>
    <row r="4" spans="1:14" ht="15.75" thickBot="1" x14ac:dyDescent="0.3">
      <c r="A4" s="470" t="s">
        <v>117</v>
      </c>
      <c r="B4" s="323" t="s">
        <v>408</v>
      </c>
      <c r="C4" s="322">
        <f>10*C2</f>
        <v>50</v>
      </c>
      <c r="D4" s="317">
        <f t="shared" ref="D4:N4" si="0">10*D2</f>
        <v>100</v>
      </c>
      <c r="E4" s="317">
        <f t="shared" si="0"/>
        <v>200</v>
      </c>
      <c r="F4" s="317">
        <f t="shared" si="0"/>
        <v>300</v>
      </c>
      <c r="G4" s="317">
        <f t="shared" si="0"/>
        <v>400</v>
      </c>
      <c r="H4" s="317">
        <f t="shared" si="0"/>
        <v>500</v>
      </c>
      <c r="I4" s="317">
        <f t="shared" si="0"/>
        <v>700</v>
      </c>
      <c r="J4" s="317">
        <f t="shared" si="0"/>
        <v>1000</v>
      </c>
      <c r="K4" s="317">
        <f t="shared" si="0"/>
        <v>1500</v>
      </c>
      <c r="L4" s="317">
        <f t="shared" si="0"/>
        <v>2000</v>
      </c>
      <c r="M4" s="317">
        <f t="shared" si="0"/>
        <v>3000</v>
      </c>
      <c r="N4" s="318">
        <f t="shared" si="0"/>
        <v>4000</v>
      </c>
    </row>
    <row r="5" spans="1:14" ht="15.75" thickBot="1" x14ac:dyDescent="0.3">
      <c r="A5" s="294"/>
      <c r="B5" s="89"/>
      <c r="C5" s="316"/>
      <c r="D5" s="316"/>
      <c r="E5" s="316"/>
      <c r="F5" s="316"/>
      <c r="G5" s="316"/>
      <c r="H5" s="316"/>
      <c r="I5" s="316"/>
      <c r="J5" s="316"/>
      <c r="K5" s="316"/>
      <c r="L5" s="316"/>
      <c r="M5" s="316"/>
      <c r="N5" s="327"/>
    </row>
    <row r="6" spans="1:14" x14ac:dyDescent="0.25">
      <c r="A6" s="570" t="s">
        <v>119</v>
      </c>
      <c r="B6" s="325" t="s">
        <v>408</v>
      </c>
      <c r="C6" s="324">
        <f>10*C2</f>
        <v>50</v>
      </c>
      <c r="D6" s="319">
        <f t="shared" ref="D6:N6" si="1">10*D2</f>
        <v>100</v>
      </c>
      <c r="E6" s="319">
        <f t="shared" si="1"/>
        <v>200</v>
      </c>
      <c r="F6" s="319">
        <f t="shared" si="1"/>
        <v>300</v>
      </c>
      <c r="G6" s="319">
        <f t="shared" si="1"/>
        <v>400</v>
      </c>
      <c r="H6" s="319">
        <f t="shared" si="1"/>
        <v>500</v>
      </c>
      <c r="I6" s="319">
        <f t="shared" si="1"/>
        <v>700</v>
      </c>
      <c r="J6" s="319">
        <f t="shared" si="1"/>
        <v>1000</v>
      </c>
      <c r="K6" s="319">
        <f t="shared" si="1"/>
        <v>1500</v>
      </c>
      <c r="L6" s="319">
        <f t="shared" si="1"/>
        <v>2000</v>
      </c>
      <c r="M6" s="319">
        <f t="shared" si="1"/>
        <v>3000</v>
      </c>
      <c r="N6" s="320">
        <f t="shared" si="1"/>
        <v>4000</v>
      </c>
    </row>
    <row r="7" spans="1:14" ht="15.75" thickBot="1" x14ac:dyDescent="0.3">
      <c r="A7" s="571"/>
      <c r="B7" s="326" t="s">
        <v>114</v>
      </c>
      <c r="C7" s="307">
        <f>20*C2</f>
        <v>100</v>
      </c>
      <c r="D7" s="308">
        <f t="shared" ref="D7:N7" si="2">20*D2</f>
        <v>200</v>
      </c>
      <c r="E7" s="308">
        <f t="shared" si="2"/>
        <v>400</v>
      </c>
      <c r="F7" s="308">
        <f t="shared" si="2"/>
        <v>600</v>
      </c>
      <c r="G7" s="308">
        <f t="shared" si="2"/>
        <v>800</v>
      </c>
      <c r="H7" s="308">
        <f t="shared" si="2"/>
        <v>1000</v>
      </c>
      <c r="I7" s="308">
        <f t="shared" si="2"/>
        <v>1400</v>
      </c>
      <c r="J7" s="308">
        <f t="shared" si="2"/>
        <v>2000</v>
      </c>
      <c r="K7" s="308">
        <f t="shared" si="2"/>
        <v>3000</v>
      </c>
      <c r="L7" s="308">
        <f t="shared" si="2"/>
        <v>4000</v>
      </c>
      <c r="M7" s="308">
        <f t="shared" si="2"/>
        <v>6000</v>
      </c>
      <c r="N7" s="309">
        <f t="shared" si="2"/>
        <v>8000</v>
      </c>
    </row>
    <row r="8" spans="1:14" ht="15.75" thickBot="1" x14ac:dyDescent="0.3">
      <c r="A8" s="294"/>
      <c r="B8" s="89"/>
      <c r="C8" s="316"/>
      <c r="D8" s="316"/>
      <c r="E8" s="316"/>
      <c r="F8" s="316"/>
      <c r="G8" s="316"/>
      <c r="H8" s="316"/>
      <c r="I8" s="316"/>
      <c r="J8" s="316"/>
      <c r="K8" s="316"/>
      <c r="L8" s="316"/>
      <c r="M8" s="316"/>
      <c r="N8" s="327"/>
    </row>
    <row r="9" spans="1:14" ht="15.75" thickBot="1" x14ac:dyDescent="0.3">
      <c r="A9" s="470" t="s">
        <v>120</v>
      </c>
      <c r="B9" s="323" t="s">
        <v>414</v>
      </c>
      <c r="C9" s="322">
        <f>20*C2</f>
        <v>100</v>
      </c>
      <c r="D9" s="317">
        <f t="shared" ref="D9:N9" si="3">20*D2</f>
        <v>200</v>
      </c>
      <c r="E9" s="317">
        <f t="shared" si="3"/>
        <v>400</v>
      </c>
      <c r="F9" s="317">
        <f t="shared" si="3"/>
        <v>600</v>
      </c>
      <c r="G9" s="317">
        <f t="shared" si="3"/>
        <v>800</v>
      </c>
      <c r="H9" s="317">
        <f t="shared" si="3"/>
        <v>1000</v>
      </c>
      <c r="I9" s="317">
        <f t="shared" si="3"/>
        <v>1400</v>
      </c>
      <c r="J9" s="317">
        <f t="shared" si="3"/>
        <v>2000</v>
      </c>
      <c r="K9" s="317">
        <f t="shared" si="3"/>
        <v>3000</v>
      </c>
      <c r="L9" s="317">
        <f t="shared" si="3"/>
        <v>4000</v>
      </c>
      <c r="M9" s="317">
        <f t="shared" si="3"/>
        <v>6000</v>
      </c>
      <c r="N9" s="318">
        <f t="shared" si="3"/>
        <v>8000</v>
      </c>
    </row>
    <row r="10" spans="1:14" ht="15.75" thickBot="1" x14ac:dyDescent="0.3">
      <c r="A10" s="294"/>
      <c r="B10" s="89"/>
      <c r="C10" s="316"/>
      <c r="D10" s="316"/>
      <c r="E10" s="316"/>
      <c r="F10" s="316"/>
      <c r="G10" s="316"/>
      <c r="H10" s="316"/>
      <c r="I10" s="316"/>
      <c r="J10" s="316"/>
      <c r="K10" s="316"/>
      <c r="L10" s="316"/>
      <c r="M10" s="316"/>
      <c r="N10" s="327"/>
    </row>
    <row r="11" spans="1:14" ht="15.75" thickBot="1" x14ac:dyDescent="0.3">
      <c r="A11" s="470" t="s">
        <v>121</v>
      </c>
      <c r="B11" s="323" t="s">
        <v>412</v>
      </c>
      <c r="C11" s="322">
        <f>20*C2</f>
        <v>100</v>
      </c>
      <c r="D11" s="317">
        <f t="shared" ref="D11:N11" si="4">20*D2</f>
        <v>200</v>
      </c>
      <c r="E11" s="317">
        <f t="shared" si="4"/>
        <v>400</v>
      </c>
      <c r="F11" s="317">
        <f t="shared" si="4"/>
        <v>600</v>
      </c>
      <c r="G11" s="317">
        <f t="shared" si="4"/>
        <v>800</v>
      </c>
      <c r="H11" s="317">
        <f t="shared" si="4"/>
        <v>1000</v>
      </c>
      <c r="I11" s="317">
        <f t="shared" si="4"/>
        <v>1400</v>
      </c>
      <c r="J11" s="317">
        <f t="shared" si="4"/>
        <v>2000</v>
      </c>
      <c r="K11" s="317">
        <f t="shared" si="4"/>
        <v>3000</v>
      </c>
      <c r="L11" s="317">
        <f t="shared" si="4"/>
        <v>4000</v>
      </c>
      <c r="M11" s="317">
        <f t="shared" si="4"/>
        <v>6000</v>
      </c>
      <c r="N11" s="318">
        <f t="shared" si="4"/>
        <v>8000</v>
      </c>
    </row>
    <row r="12" spans="1:14" ht="15.75" thickBot="1" x14ac:dyDescent="0.3">
      <c r="A12" s="294"/>
      <c r="B12" s="89"/>
      <c r="C12" s="316"/>
      <c r="D12" s="316"/>
      <c r="E12" s="316"/>
      <c r="F12" s="316"/>
      <c r="G12" s="316"/>
      <c r="H12" s="316"/>
      <c r="I12" s="316"/>
      <c r="J12" s="316"/>
      <c r="K12" s="316"/>
      <c r="L12" s="316"/>
      <c r="M12" s="316"/>
      <c r="N12" s="327"/>
    </row>
    <row r="13" spans="1:14" ht="15.75" thickBot="1" x14ac:dyDescent="0.3">
      <c r="A13" s="470" t="s">
        <v>122</v>
      </c>
      <c r="B13" s="323" t="s">
        <v>410</v>
      </c>
      <c r="C13" s="322">
        <f>7.5*C2</f>
        <v>37.5</v>
      </c>
      <c r="D13" s="317">
        <f t="shared" ref="D13:N13" si="5">7.5*D2</f>
        <v>75</v>
      </c>
      <c r="E13" s="317">
        <f t="shared" si="5"/>
        <v>150</v>
      </c>
      <c r="F13" s="317">
        <f t="shared" si="5"/>
        <v>225</v>
      </c>
      <c r="G13" s="317">
        <f t="shared" si="5"/>
        <v>300</v>
      </c>
      <c r="H13" s="317">
        <f t="shared" si="5"/>
        <v>375</v>
      </c>
      <c r="I13" s="317">
        <f t="shared" si="5"/>
        <v>525</v>
      </c>
      <c r="J13" s="317">
        <f t="shared" si="5"/>
        <v>750</v>
      </c>
      <c r="K13" s="317">
        <f t="shared" si="5"/>
        <v>1125</v>
      </c>
      <c r="L13" s="317">
        <f t="shared" si="5"/>
        <v>1500</v>
      </c>
      <c r="M13" s="317">
        <f t="shared" si="5"/>
        <v>2250</v>
      </c>
      <c r="N13" s="318">
        <f t="shared" si="5"/>
        <v>3000</v>
      </c>
    </row>
    <row r="14" spans="1:14" ht="15.75" thickBot="1" x14ac:dyDescent="0.3">
      <c r="A14" s="294"/>
      <c r="B14" s="89"/>
      <c r="C14" s="316"/>
      <c r="D14" s="316"/>
      <c r="E14" s="316"/>
      <c r="F14" s="316"/>
      <c r="G14" s="316"/>
      <c r="H14" s="316"/>
      <c r="I14" s="316"/>
      <c r="J14" s="316"/>
      <c r="K14" s="316"/>
      <c r="L14" s="316"/>
      <c r="M14" s="316"/>
      <c r="N14" s="327"/>
    </row>
    <row r="15" spans="1:14" x14ac:dyDescent="0.25">
      <c r="A15" s="570" t="s">
        <v>123</v>
      </c>
      <c r="B15" s="325" t="s">
        <v>411</v>
      </c>
      <c r="C15" s="324">
        <f>30*C2</f>
        <v>150</v>
      </c>
      <c r="D15" s="319">
        <f t="shared" ref="D15:N15" si="6">30*D2</f>
        <v>300</v>
      </c>
      <c r="E15" s="319">
        <f t="shared" si="6"/>
        <v>600</v>
      </c>
      <c r="F15" s="319">
        <f t="shared" si="6"/>
        <v>900</v>
      </c>
      <c r="G15" s="319">
        <f t="shared" si="6"/>
        <v>1200</v>
      </c>
      <c r="H15" s="319">
        <f t="shared" si="6"/>
        <v>1500</v>
      </c>
      <c r="I15" s="319">
        <f t="shared" si="6"/>
        <v>2100</v>
      </c>
      <c r="J15" s="319">
        <f t="shared" si="6"/>
        <v>3000</v>
      </c>
      <c r="K15" s="319">
        <f t="shared" si="6"/>
        <v>4500</v>
      </c>
      <c r="L15" s="319">
        <f t="shared" si="6"/>
        <v>6000</v>
      </c>
      <c r="M15" s="319">
        <f t="shared" si="6"/>
        <v>9000</v>
      </c>
      <c r="N15" s="320">
        <f t="shared" si="6"/>
        <v>12000</v>
      </c>
    </row>
    <row r="16" spans="1:14" ht="15.75" thickBot="1" x14ac:dyDescent="0.3">
      <c r="A16" s="571"/>
      <c r="B16" s="326" t="s">
        <v>415</v>
      </c>
      <c r="C16" s="307">
        <f>15*C2</f>
        <v>75</v>
      </c>
      <c r="D16" s="308">
        <f t="shared" ref="D16:N16" si="7">15*D2</f>
        <v>150</v>
      </c>
      <c r="E16" s="308">
        <f t="shared" si="7"/>
        <v>300</v>
      </c>
      <c r="F16" s="308">
        <f t="shared" si="7"/>
        <v>450</v>
      </c>
      <c r="G16" s="308">
        <f t="shared" si="7"/>
        <v>600</v>
      </c>
      <c r="H16" s="308">
        <f t="shared" si="7"/>
        <v>750</v>
      </c>
      <c r="I16" s="308">
        <f t="shared" si="7"/>
        <v>1050</v>
      </c>
      <c r="J16" s="308">
        <f t="shared" si="7"/>
        <v>1500</v>
      </c>
      <c r="K16" s="308">
        <f t="shared" si="7"/>
        <v>2250</v>
      </c>
      <c r="L16" s="308">
        <f t="shared" si="7"/>
        <v>3000</v>
      </c>
      <c r="M16" s="308">
        <f t="shared" si="7"/>
        <v>4500</v>
      </c>
      <c r="N16" s="309">
        <f t="shared" si="7"/>
        <v>6000</v>
      </c>
    </row>
    <row r="17" spans="1:14" ht="15.75" thickBot="1" x14ac:dyDescent="0.3">
      <c r="A17" s="294"/>
      <c r="B17" s="89"/>
      <c r="C17" s="316"/>
      <c r="D17" s="316"/>
      <c r="E17" s="316"/>
      <c r="F17" s="316"/>
      <c r="G17" s="316"/>
      <c r="H17" s="316"/>
      <c r="I17" s="316"/>
      <c r="J17" s="316"/>
      <c r="K17" s="316"/>
      <c r="L17" s="316"/>
      <c r="M17" s="316"/>
      <c r="N17" s="327"/>
    </row>
    <row r="18" spans="1:14" ht="15.75" thickBot="1" x14ac:dyDescent="0.3">
      <c r="A18" s="470" t="s">
        <v>124</v>
      </c>
      <c r="B18" s="323" t="s">
        <v>418</v>
      </c>
      <c r="C18" s="322">
        <f>10*C2</f>
        <v>50</v>
      </c>
      <c r="D18" s="317">
        <f t="shared" ref="D18:N18" si="8">10*D2</f>
        <v>100</v>
      </c>
      <c r="E18" s="317">
        <f t="shared" si="8"/>
        <v>200</v>
      </c>
      <c r="F18" s="317">
        <f t="shared" si="8"/>
        <v>300</v>
      </c>
      <c r="G18" s="317">
        <f t="shared" si="8"/>
        <v>400</v>
      </c>
      <c r="H18" s="317">
        <f t="shared" si="8"/>
        <v>500</v>
      </c>
      <c r="I18" s="317">
        <f t="shared" si="8"/>
        <v>700</v>
      </c>
      <c r="J18" s="317">
        <f t="shared" si="8"/>
        <v>1000</v>
      </c>
      <c r="K18" s="317">
        <f t="shared" si="8"/>
        <v>1500</v>
      </c>
      <c r="L18" s="317">
        <f t="shared" si="8"/>
        <v>2000</v>
      </c>
      <c r="M18" s="317">
        <f t="shared" si="8"/>
        <v>3000</v>
      </c>
      <c r="N18" s="318">
        <f t="shared" si="8"/>
        <v>4000</v>
      </c>
    </row>
    <row r="19" spans="1:14" ht="15.75" thickBot="1" x14ac:dyDescent="0.3">
      <c r="A19" s="294"/>
      <c r="B19" s="89"/>
      <c r="C19" s="316"/>
      <c r="D19" s="316"/>
      <c r="E19" s="316"/>
      <c r="F19" s="316"/>
      <c r="G19" s="316"/>
      <c r="H19" s="316"/>
      <c r="I19" s="316"/>
      <c r="J19" s="316"/>
      <c r="K19" s="316"/>
      <c r="L19" s="316"/>
      <c r="M19" s="316"/>
      <c r="N19" s="327"/>
    </row>
    <row r="20" spans="1:14" ht="15.75" thickBot="1" x14ac:dyDescent="0.3">
      <c r="A20" s="470" t="s">
        <v>125</v>
      </c>
      <c r="B20" s="323" t="s">
        <v>408</v>
      </c>
      <c r="C20" s="322">
        <f>10*C2</f>
        <v>50</v>
      </c>
      <c r="D20" s="317">
        <f t="shared" ref="D20:N20" si="9">10*D2</f>
        <v>100</v>
      </c>
      <c r="E20" s="317">
        <f t="shared" si="9"/>
        <v>200</v>
      </c>
      <c r="F20" s="317">
        <f t="shared" si="9"/>
        <v>300</v>
      </c>
      <c r="G20" s="317">
        <f t="shared" si="9"/>
        <v>400</v>
      </c>
      <c r="H20" s="317">
        <f t="shared" si="9"/>
        <v>500</v>
      </c>
      <c r="I20" s="317">
        <f t="shared" si="9"/>
        <v>700</v>
      </c>
      <c r="J20" s="317">
        <f t="shared" si="9"/>
        <v>1000</v>
      </c>
      <c r="K20" s="317">
        <f t="shared" si="9"/>
        <v>1500</v>
      </c>
      <c r="L20" s="317">
        <f t="shared" si="9"/>
        <v>2000</v>
      </c>
      <c r="M20" s="317">
        <f t="shared" si="9"/>
        <v>3000</v>
      </c>
      <c r="N20" s="318">
        <f t="shared" si="9"/>
        <v>4000</v>
      </c>
    </row>
    <row r="21" spans="1:14" ht="15.75" thickBot="1" x14ac:dyDescent="0.3">
      <c r="A21" s="294"/>
      <c r="B21" s="89"/>
      <c r="C21" s="316"/>
      <c r="D21" s="316"/>
      <c r="E21" s="316"/>
      <c r="F21" s="316"/>
      <c r="G21" s="316"/>
      <c r="H21" s="316"/>
      <c r="I21" s="316"/>
      <c r="J21" s="316"/>
      <c r="K21" s="316"/>
      <c r="L21" s="316"/>
      <c r="M21" s="316"/>
      <c r="N21" s="327"/>
    </row>
    <row r="22" spans="1:14" x14ac:dyDescent="0.25">
      <c r="A22" s="570" t="s">
        <v>126</v>
      </c>
      <c r="B22" s="325" t="s">
        <v>411</v>
      </c>
      <c r="C22" s="324">
        <f>5*C2</f>
        <v>25</v>
      </c>
      <c r="D22" s="319">
        <f t="shared" ref="D22:N22" si="10">5*D2</f>
        <v>50</v>
      </c>
      <c r="E22" s="319">
        <f t="shared" si="10"/>
        <v>100</v>
      </c>
      <c r="F22" s="319">
        <f t="shared" si="10"/>
        <v>150</v>
      </c>
      <c r="G22" s="319">
        <f t="shared" si="10"/>
        <v>200</v>
      </c>
      <c r="H22" s="319">
        <f t="shared" si="10"/>
        <v>250</v>
      </c>
      <c r="I22" s="319">
        <f t="shared" si="10"/>
        <v>350</v>
      </c>
      <c r="J22" s="319">
        <f t="shared" si="10"/>
        <v>500</v>
      </c>
      <c r="K22" s="319">
        <f t="shared" si="10"/>
        <v>750</v>
      </c>
      <c r="L22" s="319">
        <f t="shared" si="10"/>
        <v>1000</v>
      </c>
      <c r="M22" s="319">
        <f t="shared" si="10"/>
        <v>1500</v>
      </c>
      <c r="N22" s="320">
        <f t="shared" si="10"/>
        <v>2000</v>
      </c>
    </row>
    <row r="23" spans="1:14" ht="15.75" thickBot="1" x14ac:dyDescent="0.3">
      <c r="A23" s="571"/>
      <c r="B23" s="326" t="s">
        <v>128</v>
      </c>
      <c r="C23" s="307">
        <f>5*C2</f>
        <v>25</v>
      </c>
      <c r="D23" s="308">
        <f t="shared" ref="D23:N23" si="11">5*D2</f>
        <v>50</v>
      </c>
      <c r="E23" s="308">
        <f t="shared" si="11"/>
        <v>100</v>
      </c>
      <c r="F23" s="308">
        <f t="shared" si="11"/>
        <v>150</v>
      </c>
      <c r="G23" s="308">
        <f t="shared" si="11"/>
        <v>200</v>
      </c>
      <c r="H23" s="308">
        <f t="shared" si="11"/>
        <v>250</v>
      </c>
      <c r="I23" s="308">
        <f t="shared" si="11"/>
        <v>350</v>
      </c>
      <c r="J23" s="308">
        <f t="shared" si="11"/>
        <v>500</v>
      </c>
      <c r="K23" s="308">
        <f t="shared" si="11"/>
        <v>750</v>
      </c>
      <c r="L23" s="308">
        <f t="shared" si="11"/>
        <v>1000</v>
      </c>
      <c r="M23" s="308">
        <f t="shared" si="11"/>
        <v>1500</v>
      </c>
      <c r="N23" s="309">
        <f t="shared" si="11"/>
        <v>2000</v>
      </c>
    </row>
    <row r="24" spans="1:14" ht="15.75" thickBot="1" x14ac:dyDescent="0.3">
      <c r="A24" s="294"/>
      <c r="B24" s="89"/>
      <c r="C24" s="316"/>
      <c r="D24" s="316"/>
      <c r="E24" s="316"/>
      <c r="F24" s="316"/>
      <c r="G24" s="316"/>
      <c r="H24" s="316"/>
      <c r="I24" s="316"/>
      <c r="J24" s="316"/>
      <c r="K24" s="316"/>
      <c r="L24" s="316"/>
      <c r="M24" s="316"/>
      <c r="N24" s="327"/>
    </row>
    <row r="25" spans="1:14" ht="15.75" thickBot="1" x14ac:dyDescent="0.3">
      <c r="A25" s="470" t="s">
        <v>127</v>
      </c>
      <c r="B25" s="323" t="s">
        <v>415</v>
      </c>
      <c r="C25" s="322">
        <f>15*C2</f>
        <v>75</v>
      </c>
      <c r="D25" s="317">
        <f t="shared" ref="D25:N25" si="12">15*D2</f>
        <v>150</v>
      </c>
      <c r="E25" s="317">
        <f t="shared" si="12"/>
        <v>300</v>
      </c>
      <c r="F25" s="317">
        <f t="shared" si="12"/>
        <v>450</v>
      </c>
      <c r="G25" s="317">
        <f t="shared" si="12"/>
        <v>600</v>
      </c>
      <c r="H25" s="317">
        <f t="shared" si="12"/>
        <v>750</v>
      </c>
      <c r="I25" s="317">
        <f t="shared" si="12"/>
        <v>1050</v>
      </c>
      <c r="J25" s="317">
        <f t="shared" si="12"/>
        <v>1500</v>
      </c>
      <c r="K25" s="317">
        <f t="shared" si="12"/>
        <v>2250</v>
      </c>
      <c r="L25" s="317">
        <f t="shared" si="12"/>
        <v>3000</v>
      </c>
      <c r="M25" s="317">
        <f t="shared" si="12"/>
        <v>4500</v>
      </c>
      <c r="N25" s="318">
        <f t="shared" si="12"/>
        <v>6000</v>
      </c>
    </row>
  </sheetData>
  <mergeCells count="5">
    <mergeCell ref="A22:A23"/>
    <mergeCell ref="C1:N1"/>
    <mergeCell ref="C3:N3"/>
    <mergeCell ref="A6:A7"/>
    <mergeCell ref="A15:A16"/>
  </mergeCells>
  <phoneticPr fontId="0" type="noConversion"/>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workbookViewId="0"/>
  </sheetViews>
  <sheetFormatPr baseColWidth="10" defaultRowHeight="15" x14ac:dyDescent="0.25"/>
  <cols>
    <col min="1" max="1" width="17.7109375" customWidth="1"/>
    <col min="2" max="3" width="10.85546875" bestFit="1" customWidth="1"/>
    <col min="4" max="5" width="4" bestFit="1" customWidth="1"/>
    <col min="6" max="12" width="5" bestFit="1" customWidth="1"/>
    <col min="13" max="15" width="6" bestFit="1" customWidth="1"/>
  </cols>
  <sheetData>
    <row r="1" spans="1:15" ht="15.75" thickBot="1" x14ac:dyDescent="0.3">
      <c r="B1" s="578" t="s">
        <v>105</v>
      </c>
      <c r="C1" s="579"/>
      <c r="D1" s="580" t="s">
        <v>22</v>
      </c>
      <c r="E1" s="581"/>
      <c r="F1" s="581"/>
      <c r="G1" s="581"/>
      <c r="H1" s="581"/>
      <c r="I1" s="581"/>
      <c r="J1" s="581"/>
      <c r="K1" s="581"/>
      <c r="L1" s="581"/>
      <c r="M1" s="581"/>
      <c r="N1" s="581"/>
      <c r="O1" s="582"/>
    </row>
    <row r="2" spans="1:15" ht="15.75" thickBot="1" x14ac:dyDescent="0.3">
      <c r="A2" s="537" t="s">
        <v>107</v>
      </c>
      <c r="B2" s="289" t="s">
        <v>471</v>
      </c>
      <c r="C2" s="291" t="s">
        <v>471</v>
      </c>
      <c r="D2" s="583" t="s">
        <v>106</v>
      </c>
      <c r="E2" s="584"/>
      <c r="F2" s="584"/>
      <c r="G2" s="584"/>
      <c r="H2" s="584"/>
      <c r="I2" s="584"/>
      <c r="J2" s="584"/>
      <c r="K2" s="584"/>
      <c r="L2" s="584"/>
      <c r="M2" s="584"/>
      <c r="N2" s="584"/>
      <c r="O2" s="585"/>
    </row>
    <row r="3" spans="1:15" ht="15.75" thickBot="1" x14ac:dyDescent="0.3">
      <c r="A3" s="538"/>
      <c r="B3" s="289" t="s">
        <v>473</v>
      </c>
      <c r="C3" s="294" t="s">
        <v>104</v>
      </c>
      <c r="D3" s="304">
        <v>5</v>
      </c>
      <c r="E3" s="305">
        <v>10</v>
      </c>
      <c r="F3" s="305">
        <v>20</v>
      </c>
      <c r="G3" s="305">
        <v>30</v>
      </c>
      <c r="H3" s="305">
        <v>40</v>
      </c>
      <c r="I3" s="305">
        <v>50</v>
      </c>
      <c r="J3" s="305">
        <v>70</v>
      </c>
      <c r="K3" s="305">
        <v>100</v>
      </c>
      <c r="L3" s="305">
        <v>150</v>
      </c>
      <c r="M3" s="305">
        <v>200</v>
      </c>
      <c r="N3" s="305">
        <v>300</v>
      </c>
      <c r="O3" s="306">
        <v>400</v>
      </c>
    </row>
    <row r="4" spans="1:15" ht="26.25" x14ac:dyDescent="0.25">
      <c r="A4" s="295" t="s">
        <v>108</v>
      </c>
      <c r="B4" s="299">
        <v>6</v>
      </c>
      <c r="C4" s="290">
        <v>60</v>
      </c>
      <c r="D4" s="303">
        <f>C4*D3</f>
        <v>300</v>
      </c>
      <c r="E4" s="248">
        <f t="shared" ref="E4:E9" si="0">C4*10</f>
        <v>600</v>
      </c>
      <c r="F4" s="248">
        <f t="shared" ref="F4:F9" si="1">C4*20</f>
        <v>1200</v>
      </c>
      <c r="G4" s="248">
        <f t="shared" ref="G4:G9" si="2">C4*30</f>
        <v>1800</v>
      </c>
      <c r="H4" s="248">
        <f t="shared" ref="H4:H9" si="3">C4*40</f>
        <v>2400</v>
      </c>
      <c r="I4" s="248">
        <f t="shared" ref="I4:I9" si="4">C4*50</f>
        <v>3000</v>
      </c>
      <c r="J4" s="248">
        <f t="shared" ref="J4:J9" si="5">C4*70</f>
        <v>4200</v>
      </c>
      <c r="K4" s="248">
        <f t="shared" ref="K4:K9" si="6">C4*100</f>
        <v>6000</v>
      </c>
      <c r="L4" s="248">
        <f t="shared" ref="L4:L9" si="7">C4*150</f>
        <v>9000</v>
      </c>
      <c r="M4" s="248">
        <f t="shared" ref="M4:M9" si="8">C4*200</f>
        <v>12000</v>
      </c>
      <c r="N4" s="248">
        <f t="shared" ref="N4:N9" si="9">C4*300</f>
        <v>18000</v>
      </c>
      <c r="O4" s="249">
        <f t="shared" ref="O4:O9" si="10">C4*400</f>
        <v>24000</v>
      </c>
    </row>
    <row r="5" spans="1:15" ht="26.25" x14ac:dyDescent="0.25">
      <c r="A5" s="296" t="s">
        <v>109</v>
      </c>
      <c r="B5" s="300">
        <v>4</v>
      </c>
      <c r="C5" s="243">
        <v>40</v>
      </c>
      <c r="D5" s="246">
        <f>C5*D3</f>
        <v>200</v>
      </c>
      <c r="E5" s="241">
        <f t="shared" si="0"/>
        <v>400</v>
      </c>
      <c r="F5" s="241">
        <f t="shared" si="1"/>
        <v>800</v>
      </c>
      <c r="G5" s="241">
        <f t="shared" si="2"/>
        <v>1200</v>
      </c>
      <c r="H5" s="241">
        <f t="shared" si="3"/>
        <v>1600</v>
      </c>
      <c r="I5" s="241">
        <f t="shared" si="4"/>
        <v>2000</v>
      </c>
      <c r="J5" s="241">
        <f t="shared" si="5"/>
        <v>2800</v>
      </c>
      <c r="K5" s="241">
        <f t="shared" si="6"/>
        <v>4000</v>
      </c>
      <c r="L5" s="241">
        <f t="shared" si="7"/>
        <v>6000</v>
      </c>
      <c r="M5" s="241">
        <f t="shared" si="8"/>
        <v>8000</v>
      </c>
      <c r="N5" s="241">
        <f t="shared" si="9"/>
        <v>12000</v>
      </c>
      <c r="O5" s="243">
        <f t="shared" si="10"/>
        <v>16000</v>
      </c>
    </row>
    <row r="6" spans="1:15" x14ac:dyDescent="0.25">
      <c r="A6" s="296" t="s">
        <v>129</v>
      </c>
      <c r="B6" s="301">
        <v>3</v>
      </c>
      <c r="C6" s="243">
        <v>30</v>
      </c>
      <c r="D6" s="246">
        <f>C6*D3</f>
        <v>150</v>
      </c>
      <c r="E6" s="241">
        <f t="shared" si="0"/>
        <v>300</v>
      </c>
      <c r="F6" s="241">
        <f t="shared" si="1"/>
        <v>600</v>
      </c>
      <c r="G6" s="241">
        <f t="shared" si="2"/>
        <v>900</v>
      </c>
      <c r="H6" s="241">
        <f t="shared" si="3"/>
        <v>1200</v>
      </c>
      <c r="I6" s="241">
        <f t="shared" si="4"/>
        <v>1500</v>
      </c>
      <c r="J6" s="241">
        <f t="shared" si="5"/>
        <v>2100</v>
      </c>
      <c r="K6" s="241">
        <f t="shared" si="6"/>
        <v>3000</v>
      </c>
      <c r="L6" s="241">
        <f t="shared" si="7"/>
        <v>4500</v>
      </c>
      <c r="M6" s="241">
        <f t="shared" si="8"/>
        <v>6000</v>
      </c>
      <c r="N6" s="241">
        <f t="shared" si="9"/>
        <v>9000</v>
      </c>
      <c r="O6" s="243">
        <f t="shared" si="10"/>
        <v>12000</v>
      </c>
    </row>
    <row r="7" spans="1:15" ht="26.25" x14ac:dyDescent="0.25">
      <c r="A7" s="296" t="s">
        <v>110</v>
      </c>
      <c r="B7" s="301">
        <v>2</v>
      </c>
      <c r="C7" s="243">
        <v>20</v>
      </c>
      <c r="D7" s="246">
        <f>C7*D3</f>
        <v>100</v>
      </c>
      <c r="E7" s="241">
        <f t="shared" si="0"/>
        <v>200</v>
      </c>
      <c r="F7" s="241">
        <f t="shared" si="1"/>
        <v>400</v>
      </c>
      <c r="G7" s="241">
        <f t="shared" si="2"/>
        <v>600</v>
      </c>
      <c r="H7" s="241">
        <f t="shared" si="3"/>
        <v>800</v>
      </c>
      <c r="I7" s="241">
        <f t="shared" si="4"/>
        <v>1000</v>
      </c>
      <c r="J7" s="241">
        <f t="shared" si="5"/>
        <v>1400</v>
      </c>
      <c r="K7" s="241">
        <f t="shared" si="6"/>
        <v>2000</v>
      </c>
      <c r="L7" s="241">
        <f t="shared" si="7"/>
        <v>3000</v>
      </c>
      <c r="M7" s="241">
        <f t="shared" si="8"/>
        <v>4000</v>
      </c>
      <c r="N7" s="241">
        <f t="shared" si="9"/>
        <v>6000</v>
      </c>
      <c r="O7" s="243">
        <f t="shared" si="10"/>
        <v>8000</v>
      </c>
    </row>
    <row r="8" spans="1:15" ht="26.25" x14ac:dyDescent="0.25">
      <c r="A8" s="296" t="s">
        <v>111</v>
      </c>
      <c r="B8" s="301">
        <v>1</v>
      </c>
      <c r="C8" s="243">
        <v>10</v>
      </c>
      <c r="D8" s="246">
        <f>C8*D3</f>
        <v>50</v>
      </c>
      <c r="E8" s="241">
        <f t="shared" si="0"/>
        <v>100</v>
      </c>
      <c r="F8" s="241">
        <f t="shared" si="1"/>
        <v>200</v>
      </c>
      <c r="G8" s="241">
        <f t="shared" si="2"/>
        <v>300</v>
      </c>
      <c r="H8" s="241">
        <f t="shared" si="3"/>
        <v>400</v>
      </c>
      <c r="I8" s="241">
        <f t="shared" si="4"/>
        <v>500</v>
      </c>
      <c r="J8" s="241">
        <f t="shared" si="5"/>
        <v>700</v>
      </c>
      <c r="K8" s="241">
        <f t="shared" si="6"/>
        <v>1000</v>
      </c>
      <c r="L8" s="241">
        <f t="shared" si="7"/>
        <v>1500</v>
      </c>
      <c r="M8" s="241">
        <f t="shared" si="8"/>
        <v>2000</v>
      </c>
      <c r="N8" s="241">
        <f t="shared" si="9"/>
        <v>3000</v>
      </c>
      <c r="O8" s="243">
        <f t="shared" si="10"/>
        <v>4000</v>
      </c>
    </row>
    <row r="9" spans="1:15" ht="15.75" thickBot="1" x14ac:dyDescent="0.3">
      <c r="A9" s="298" t="s">
        <v>426</v>
      </c>
      <c r="B9" s="302">
        <v>0.5</v>
      </c>
      <c r="C9" s="293">
        <v>5</v>
      </c>
      <c r="D9" s="247">
        <f>C9*D3</f>
        <v>25</v>
      </c>
      <c r="E9" s="241">
        <f t="shared" si="0"/>
        <v>50</v>
      </c>
      <c r="F9" s="241">
        <f t="shared" si="1"/>
        <v>100</v>
      </c>
      <c r="G9" s="241">
        <f t="shared" si="2"/>
        <v>150</v>
      </c>
      <c r="H9" s="241">
        <f t="shared" si="3"/>
        <v>200</v>
      </c>
      <c r="I9" s="241">
        <f t="shared" si="4"/>
        <v>250</v>
      </c>
      <c r="J9" s="241">
        <f t="shared" si="5"/>
        <v>350</v>
      </c>
      <c r="K9" s="241">
        <f t="shared" si="6"/>
        <v>500</v>
      </c>
      <c r="L9" s="241">
        <f t="shared" si="7"/>
        <v>750</v>
      </c>
      <c r="M9" s="241">
        <f t="shared" si="8"/>
        <v>1000</v>
      </c>
      <c r="N9" s="241">
        <f t="shared" si="9"/>
        <v>1500</v>
      </c>
      <c r="O9" s="243">
        <f t="shared" si="10"/>
        <v>2000</v>
      </c>
    </row>
  </sheetData>
  <mergeCells count="4">
    <mergeCell ref="B1:C1"/>
    <mergeCell ref="D1:O1"/>
    <mergeCell ref="A2:A3"/>
    <mergeCell ref="D2:O2"/>
  </mergeCells>
  <phoneticPr fontId="0" type="noConversion"/>
  <pageMargins left="0.7" right="0.7" top="0.78740157499999996" bottom="0.78740157499999996"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6"/>
  <sheetViews>
    <sheetView workbookViewId="0"/>
  </sheetViews>
  <sheetFormatPr baseColWidth="10" defaultRowHeight="15" x14ac:dyDescent="0.25"/>
  <sheetData>
    <row r="1" spans="1:13" ht="20.25" x14ac:dyDescent="0.3">
      <c r="A1" s="89"/>
      <c r="B1" s="522" t="s">
        <v>53</v>
      </c>
      <c r="C1" s="522"/>
      <c r="D1" s="522"/>
      <c r="E1" s="522"/>
      <c r="F1" s="522"/>
      <c r="G1" s="522"/>
      <c r="H1" s="522"/>
      <c r="I1" s="522"/>
      <c r="J1" s="522"/>
      <c r="K1" s="522"/>
      <c r="L1" s="522"/>
      <c r="M1" s="91"/>
    </row>
    <row r="2" spans="1:13" x14ac:dyDescent="0.25">
      <c r="A2" s="89"/>
      <c r="B2" s="89"/>
      <c r="C2" s="89"/>
      <c r="D2" s="89"/>
      <c r="E2" s="89"/>
      <c r="F2" s="89"/>
      <c r="G2" s="89"/>
      <c r="H2" s="89"/>
      <c r="I2" s="89"/>
      <c r="J2" s="89"/>
      <c r="K2" s="89"/>
      <c r="L2" s="89"/>
      <c r="M2" s="89"/>
    </row>
    <row r="3" spans="1:13" ht="59.25" customHeight="1" x14ac:dyDescent="0.25">
      <c r="A3" s="89"/>
      <c r="B3" s="521" t="s">
        <v>533</v>
      </c>
      <c r="C3" s="521"/>
      <c r="D3" s="521"/>
      <c r="E3" s="521"/>
      <c r="F3" s="521"/>
      <c r="G3" s="521"/>
      <c r="H3" s="521"/>
      <c r="I3" s="521"/>
      <c r="J3" s="521"/>
      <c r="K3" s="521"/>
      <c r="L3" s="521"/>
      <c r="M3" s="92"/>
    </row>
    <row r="4" spans="1:13" ht="15.75" thickBot="1" x14ac:dyDescent="0.3">
      <c r="A4" s="89"/>
      <c r="B4" s="51"/>
      <c r="C4" s="51"/>
      <c r="D4" s="51"/>
      <c r="E4" s="51"/>
      <c r="F4" s="51"/>
      <c r="G4" s="51"/>
      <c r="H4" s="51"/>
      <c r="I4" s="51"/>
      <c r="J4" s="51"/>
      <c r="K4" s="51"/>
      <c r="L4" s="51"/>
      <c r="M4" s="90"/>
    </row>
    <row r="5" spans="1:13" ht="16.5" thickBot="1" x14ac:dyDescent="0.3">
      <c r="A5" s="89"/>
      <c r="B5" s="523" t="s">
        <v>441</v>
      </c>
      <c r="C5" s="524"/>
      <c r="D5" s="525" t="s">
        <v>442</v>
      </c>
      <c r="E5" s="526"/>
      <c r="F5" s="525" t="s">
        <v>443</v>
      </c>
      <c r="G5" s="526"/>
      <c r="H5" s="527" t="s">
        <v>444</v>
      </c>
      <c r="I5" s="528"/>
      <c r="J5" s="527" t="s">
        <v>534</v>
      </c>
      <c r="K5" s="528"/>
      <c r="L5" s="51"/>
      <c r="M5" s="90"/>
    </row>
    <row r="6" spans="1:13" ht="15.75" thickBot="1" x14ac:dyDescent="0.3">
      <c r="A6" s="89"/>
      <c r="B6" s="108" t="s">
        <v>445</v>
      </c>
      <c r="C6" s="104" t="s">
        <v>446</v>
      </c>
      <c r="D6" s="98" t="s">
        <v>447</v>
      </c>
      <c r="E6" s="93" t="s">
        <v>448</v>
      </c>
      <c r="F6" s="98" t="s">
        <v>447</v>
      </c>
      <c r="G6" s="93" t="s">
        <v>448</v>
      </c>
      <c r="H6" s="94" t="s">
        <v>447</v>
      </c>
      <c r="I6" s="93" t="s">
        <v>448</v>
      </c>
      <c r="J6" s="94" t="s">
        <v>535</v>
      </c>
      <c r="K6" s="93" t="s">
        <v>536</v>
      </c>
      <c r="L6" s="51"/>
      <c r="M6" s="90"/>
    </row>
    <row r="7" spans="1:13" ht="16.5" thickBot="1" x14ac:dyDescent="0.3">
      <c r="A7" s="89"/>
      <c r="B7" s="107" t="s">
        <v>449</v>
      </c>
      <c r="C7" s="109" t="s">
        <v>450</v>
      </c>
      <c r="D7" s="110" t="s">
        <v>450</v>
      </c>
      <c r="E7" s="111" t="s">
        <v>450</v>
      </c>
      <c r="F7" s="110" t="s">
        <v>450</v>
      </c>
      <c r="G7" s="111" t="s">
        <v>450</v>
      </c>
      <c r="H7" s="112" t="s">
        <v>450</v>
      </c>
      <c r="I7" s="111" t="s">
        <v>450</v>
      </c>
      <c r="J7" s="112" t="s">
        <v>537</v>
      </c>
      <c r="K7" s="111" t="s">
        <v>538</v>
      </c>
      <c r="L7" s="51"/>
      <c r="M7" s="90"/>
    </row>
    <row r="8" spans="1:13" x14ac:dyDescent="0.25">
      <c r="A8" s="89"/>
      <c r="B8" s="113" t="s">
        <v>408</v>
      </c>
      <c r="C8" s="114">
        <v>29</v>
      </c>
      <c r="D8" s="115">
        <v>40</v>
      </c>
      <c r="E8" s="116">
        <v>59</v>
      </c>
      <c r="F8" s="115">
        <v>40</v>
      </c>
      <c r="G8" s="116">
        <v>52</v>
      </c>
      <c r="H8" s="117">
        <v>36</v>
      </c>
      <c r="I8" s="116">
        <v>46</v>
      </c>
      <c r="J8" s="117">
        <v>45</v>
      </c>
      <c r="K8" s="116">
        <v>36</v>
      </c>
      <c r="L8" s="51"/>
      <c r="M8" s="90"/>
    </row>
    <row r="9" spans="1:13" x14ac:dyDescent="0.25">
      <c r="A9" s="89"/>
      <c r="B9" s="102" t="s">
        <v>409</v>
      </c>
      <c r="C9" s="105">
        <v>29</v>
      </c>
      <c r="D9" s="96">
        <v>40</v>
      </c>
      <c r="E9" s="99">
        <v>59</v>
      </c>
      <c r="F9" s="96">
        <v>40</v>
      </c>
      <c r="G9" s="99">
        <v>52</v>
      </c>
      <c r="H9" s="95">
        <v>36</v>
      </c>
      <c r="I9" s="99">
        <v>46</v>
      </c>
      <c r="J9" s="95">
        <v>45</v>
      </c>
      <c r="K9" s="99">
        <v>36</v>
      </c>
      <c r="L9" s="51"/>
      <c r="M9" s="90"/>
    </row>
    <row r="10" spans="1:13" x14ac:dyDescent="0.25">
      <c r="A10" s="89"/>
      <c r="B10" s="102" t="s">
        <v>410</v>
      </c>
      <c r="C10" s="105">
        <v>29</v>
      </c>
      <c r="D10" s="96">
        <v>40</v>
      </c>
      <c r="E10" s="99">
        <v>59</v>
      </c>
      <c r="F10" s="96">
        <v>40</v>
      </c>
      <c r="G10" s="99">
        <v>52</v>
      </c>
      <c r="H10" s="95">
        <v>36</v>
      </c>
      <c r="I10" s="99">
        <v>46</v>
      </c>
      <c r="J10" s="95">
        <v>45</v>
      </c>
      <c r="K10" s="99">
        <v>36</v>
      </c>
      <c r="L10" s="51"/>
      <c r="M10" s="90"/>
    </row>
    <row r="11" spans="1:13" x14ac:dyDescent="0.25">
      <c r="A11" s="89"/>
      <c r="B11" s="102" t="s">
        <v>411</v>
      </c>
      <c r="C11" s="105">
        <v>29</v>
      </c>
      <c r="D11" s="96">
        <v>40</v>
      </c>
      <c r="E11" s="99">
        <v>59</v>
      </c>
      <c r="F11" s="96">
        <v>40</v>
      </c>
      <c r="G11" s="99">
        <v>52</v>
      </c>
      <c r="H11" s="95">
        <v>36</v>
      </c>
      <c r="I11" s="99">
        <v>46</v>
      </c>
      <c r="J11" s="95">
        <v>45</v>
      </c>
      <c r="K11" s="99">
        <v>36</v>
      </c>
      <c r="L11" s="51"/>
      <c r="M11" s="90"/>
    </row>
    <row r="12" spans="1:13" x14ac:dyDescent="0.25">
      <c r="A12" s="89"/>
      <c r="B12" s="102" t="s">
        <v>412</v>
      </c>
      <c r="C12" s="105">
        <v>44</v>
      </c>
      <c r="D12" s="96">
        <v>60</v>
      </c>
      <c r="E12" s="99">
        <v>90</v>
      </c>
      <c r="F12" s="96">
        <v>60</v>
      </c>
      <c r="G12" s="99">
        <v>80</v>
      </c>
      <c r="H12" s="95">
        <v>55</v>
      </c>
      <c r="I12" s="99">
        <v>70</v>
      </c>
      <c r="J12" s="95">
        <v>69</v>
      </c>
      <c r="K12" s="99">
        <v>55</v>
      </c>
      <c r="L12" s="89"/>
      <c r="M12" s="89"/>
    </row>
    <row r="13" spans="1:13" x14ac:dyDescent="0.25">
      <c r="A13" s="89"/>
      <c r="B13" s="102" t="s">
        <v>413</v>
      </c>
      <c r="C13" s="105">
        <v>44</v>
      </c>
      <c r="D13" s="96">
        <v>60</v>
      </c>
      <c r="E13" s="99">
        <v>90</v>
      </c>
      <c r="F13" s="96">
        <v>60</v>
      </c>
      <c r="G13" s="99">
        <v>80</v>
      </c>
      <c r="H13" s="95">
        <v>55</v>
      </c>
      <c r="I13" s="99">
        <v>70</v>
      </c>
      <c r="J13" s="95">
        <v>69</v>
      </c>
      <c r="K13" s="99">
        <v>55</v>
      </c>
      <c r="L13" s="89"/>
      <c r="M13" s="89"/>
    </row>
    <row r="14" spans="1:13" x14ac:dyDescent="0.25">
      <c r="A14" s="89"/>
      <c r="B14" s="102" t="s">
        <v>414</v>
      </c>
      <c r="C14" s="105">
        <v>44</v>
      </c>
      <c r="D14" s="96">
        <v>60</v>
      </c>
      <c r="E14" s="99">
        <v>90</v>
      </c>
      <c r="F14" s="96">
        <v>60</v>
      </c>
      <c r="G14" s="99">
        <v>80</v>
      </c>
      <c r="H14" s="95">
        <v>55</v>
      </c>
      <c r="I14" s="99">
        <v>70</v>
      </c>
      <c r="J14" s="95">
        <v>69</v>
      </c>
      <c r="K14" s="99">
        <v>55</v>
      </c>
      <c r="L14" s="89"/>
      <c r="M14" s="89"/>
    </row>
    <row r="15" spans="1:13" x14ac:dyDescent="0.25">
      <c r="A15" s="89"/>
      <c r="B15" s="102" t="s">
        <v>415</v>
      </c>
      <c r="C15" s="105">
        <v>51</v>
      </c>
      <c r="D15" s="96">
        <v>70</v>
      </c>
      <c r="E15" s="99">
        <v>104</v>
      </c>
      <c r="F15" s="96">
        <v>70</v>
      </c>
      <c r="G15" s="99">
        <v>92</v>
      </c>
      <c r="H15" s="95">
        <v>63</v>
      </c>
      <c r="I15" s="99">
        <v>81</v>
      </c>
      <c r="J15" s="95">
        <v>79</v>
      </c>
      <c r="K15" s="99">
        <v>63</v>
      </c>
      <c r="L15" s="89"/>
      <c r="M15" s="89"/>
    </row>
    <row r="16" spans="1:13" x14ac:dyDescent="0.25">
      <c r="A16" s="89"/>
      <c r="B16" s="102" t="s">
        <v>416</v>
      </c>
      <c r="C16" s="105">
        <v>146</v>
      </c>
      <c r="D16" s="96">
        <v>200</v>
      </c>
      <c r="E16" s="99">
        <v>301</v>
      </c>
      <c r="F16" s="96">
        <v>200</v>
      </c>
      <c r="G16" s="99">
        <v>265</v>
      </c>
      <c r="H16" s="95">
        <v>183</v>
      </c>
      <c r="I16" s="99">
        <v>233</v>
      </c>
      <c r="J16" s="95">
        <v>230</v>
      </c>
      <c r="K16" s="99">
        <v>183</v>
      </c>
      <c r="L16" s="89"/>
      <c r="M16" s="89"/>
    </row>
    <row r="17" spans="1:13" x14ac:dyDescent="0.25">
      <c r="A17" s="89"/>
      <c r="B17" s="102" t="s">
        <v>417</v>
      </c>
      <c r="C17" s="105">
        <v>131</v>
      </c>
      <c r="D17" s="96">
        <v>180</v>
      </c>
      <c r="E17" s="99">
        <v>270</v>
      </c>
      <c r="F17" s="96">
        <v>180</v>
      </c>
      <c r="G17" s="99">
        <v>240</v>
      </c>
      <c r="H17" s="95">
        <v>165</v>
      </c>
      <c r="I17" s="99">
        <v>210</v>
      </c>
      <c r="J17" s="95">
        <v>207</v>
      </c>
      <c r="K17" s="99">
        <v>165</v>
      </c>
      <c r="L17" s="89"/>
      <c r="M17" s="89"/>
    </row>
    <row r="18" spans="1:13" x14ac:dyDescent="0.25">
      <c r="A18" s="89"/>
      <c r="B18" s="102" t="s">
        <v>418</v>
      </c>
      <c r="C18" s="105">
        <v>131</v>
      </c>
      <c r="D18" s="96">
        <v>180</v>
      </c>
      <c r="E18" s="99">
        <v>270</v>
      </c>
      <c r="F18" s="96">
        <v>180</v>
      </c>
      <c r="G18" s="99">
        <v>240</v>
      </c>
      <c r="H18" s="95">
        <v>165</v>
      </c>
      <c r="I18" s="99">
        <v>210</v>
      </c>
      <c r="J18" s="95">
        <v>205</v>
      </c>
      <c r="K18" s="99">
        <v>165</v>
      </c>
      <c r="L18" s="89"/>
      <c r="M18" s="89"/>
    </row>
    <row r="19" spans="1:13" x14ac:dyDescent="0.25">
      <c r="A19" s="89"/>
      <c r="B19" s="102" t="s">
        <v>419</v>
      </c>
      <c r="C19" s="105">
        <v>66</v>
      </c>
      <c r="D19" s="96">
        <v>90</v>
      </c>
      <c r="E19" s="99">
        <v>135</v>
      </c>
      <c r="F19" s="96">
        <v>90</v>
      </c>
      <c r="G19" s="99">
        <v>120</v>
      </c>
      <c r="H19" s="95">
        <v>82</v>
      </c>
      <c r="I19" s="99">
        <v>105</v>
      </c>
      <c r="J19" s="95">
        <v>134</v>
      </c>
      <c r="K19" s="99">
        <v>82</v>
      </c>
      <c r="L19" s="89"/>
      <c r="M19" s="89"/>
    </row>
    <row r="20" spans="1:13" x14ac:dyDescent="0.25">
      <c r="A20" s="89"/>
      <c r="B20" s="102" t="s">
        <v>420</v>
      </c>
      <c r="C20" s="105">
        <v>113</v>
      </c>
      <c r="D20" s="96">
        <v>155</v>
      </c>
      <c r="E20" s="99">
        <v>232</v>
      </c>
      <c r="F20" s="96">
        <v>155</v>
      </c>
      <c r="G20" s="99">
        <v>205</v>
      </c>
      <c r="H20" s="95">
        <v>141</v>
      </c>
      <c r="I20" s="99">
        <v>180</v>
      </c>
      <c r="J20" s="95">
        <v>179</v>
      </c>
      <c r="K20" s="99">
        <v>141</v>
      </c>
      <c r="L20" s="89"/>
      <c r="M20" s="89"/>
    </row>
    <row r="21" spans="1:13" x14ac:dyDescent="0.25">
      <c r="A21" s="89"/>
      <c r="B21" s="102" t="s">
        <v>421</v>
      </c>
      <c r="C21" s="105">
        <v>306</v>
      </c>
      <c r="D21" s="96">
        <v>420</v>
      </c>
      <c r="E21" s="99">
        <v>630</v>
      </c>
      <c r="F21" s="96">
        <v>420</v>
      </c>
      <c r="G21" s="99">
        <v>560</v>
      </c>
      <c r="H21" s="95">
        <v>385</v>
      </c>
      <c r="I21" s="99">
        <v>490</v>
      </c>
      <c r="J21" s="95">
        <v>480</v>
      </c>
      <c r="K21" s="99">
        <v>385</v>
      </c>
      <c r="L21" s="89"/>
      <c r="M21" s="89"/>
    </row>
    <row r="22" spans="1:13" x14ac:dyDescent="0.25">
      <c r="A22" s="89"/>
      <c r="B22" s="102" t="s">
        <v>422</v>
      </c>
      <c r="C22" s="105">
        <v>88</v>
      </c>
      <c r="D22" s="96">
        <v>120</v>
      </c>
      <c r="E22" s="99">
        <v>180</v>
      </c>
      <c r="F22" s="96">
        <v>120</v>
      </c>
      <c r="G22" s="99">
        <v>160</v>
      </c>
      <c r="H22" s="95">
        <v>110</v>
      </c>
      <c r="I22" s="99">
        <v>140</v>
      </c>
      <c r="J22" s="95">
        <v>138</v>
      </c>
      <c r="K22" s="99">
        <v>110</v>
      </c>
      <c r="L22" s="89"/>
      <c r="M22" s="89"/>
    </row>
    <row r="23" spans="1:13" x14ac:dyDescent="0.25">
      <c r="A23" s="89"/>
      <c r="B23" s="102" t="s">
        <v>423</v>
      </c>
      <c r="C23" s="105">
        <v>102</v>
      </c>
      <c r="D23" s="96">
        <v>140</v>
      </c>
      <c r="E23" s="99">
        <v>211</v>
      </c>
      <c r="F23" s="96">
        <v>140</v>
      </c>
      <c r="G23" s="99">
        <v>187</v>
      </c>
      <c r="H23" s="95">
        <v>128</v>
      </c>
      <c r="I23" s="99">
        <v>163</v>
      </c>
      <c r="J23" s="95">
        <v>162</v>
      </c>
      <c r="K23" s="99">
        <v>128</v>
      </c>
      <c r="L23" s="89"/>
      <c r="M23" s="89"/>
    </row>
    <row r="24" spans="1:13" x14ac:dyDescent="0.25">
      <c r="A24" s="89"/>
      <c r="B24" s="102" t="s">
        <v>424</v>
      </c>
      <c r="C24" s="105">
        <v>263</v>
      </c>
      <c r="D24" s="96">
        <v>360</v>
      </c>
      <c r="E24" s="99">
        <v>540</v>
      </c>
      <c r="F24" s="96">
        <v>360</v>
      </c>
      <c r="G24" s="99">
        <v>480</v>
      </c>
      <c r="H24" s="95">
        <v>330</v>
      </c>
      <c r="I24" s="99">
        <v>420</v>
      </c>
      <c r="J24" s="95">
        <v>411</v>
      </c>
      <c r="K24" s="99">
        <v>330</v>
      </c>
      <c r="L24" s="89"/>
      <c r="M24" s="89"/>
    </row>
    <row r="25" spans="1:13" x14ac:dyDescent="0.25">
      <c r="A25" s="89"/>
      <c r="B25" s="102" t="s">
        <v>425</v>
      </c>
      <c r="C25" s="105">
        <v>252</v>
      </c>
      <c r="D25" s="96">
        <v>346</v>
      </c>
      <c r="E25" s="99">
        <v>518</v>
      </c>
      <c r="F25" s="96">
        <v>345</v>
      </c>
      <c r="G25" s="99">
        <v>460</v>
      </c>
      <c r="H25" s="95">
        <v>316</v>
      </c>
      <c r="I25" s="99">
        <v>403</v>
      </c>
      <c r="J25" s="95">
        <v>396</v>
      </c>
      <c r="K25" s="99">
        <v>316</v>
      </c>
      <c r="L25" s="89"/>
      <c r="M25" s="89"/>
    </row>
    <row r="26" spans="1:13" x14ac:dyDescent="0.25">
      <c r="A26" s="89"/>
      <c r="B26" s="102" t="s">
        <v>426</v>
      </c>
      <c r="C26" s="105">
        <v>350</v>
      </c>
      <c r="D26" s="96">
        <v>480</v>
      </c>
      <c r="E26" s="99">
        <v>720</v>
      </c>
      <c r="F26" s="96">
        <v>480</v>
      </c>
      <c r="G26" s="99">
        <v>640</v>
      </c>
      <c r="H26" s="95">
        <v>440</v>
      </c>
      <c r="I26" s="99">
        <v>560</v>
      </c>
      <c r="J26" s="95">
        <v>530</v>
      </c>
      <c r="K26" s="99">
        <v>440</v>
      </c>
      <c r="L26" s="89"/>
      <c r="M26" s="89"/>
    </row>
    <row r="27" spans="1:13" ht="15.75" thickBot="1" x14ac:dyDescent="0.3">
      <c r="A27" s="89"/>
      <c r="B27" s="103" t="s">
        <v>427</v>
      </c>
      <c r="C27" s="106" t="s">
        <v>347</v>
      </c>
      <c r="D27" s="97">
        <v>600</v>
      </c>
      <c r="E27" s="100">
        <v>900</v>
      </c>
      <c r="F27" s="97">
        <v>600</v>
      </c>
      <c r="G27" s="100">
        <v>800</v>
      </c>
      <c r="H27" s="101">
        <v>550</v>
      </c>
      <c r="I27" s="100">
        <v>700</v>
      </c>
      <c r="J27" s="101">
        <v>662</v>
      </c>
      <c r="K27" s="100">
        <v>550</v>
      </c>
      <c r="L27" s="89"/>
      <c r="M27" s="89"/>
    </row>
    <row r="29" spans="1:13" ht="57.75" customHeight="1" x14ac:dyDescent="0.25">
      <c r="B29" s="520" t="s">
        <v>51</v>
      </c>
      <c r="C29" s="521"/>
      <c r="D29" s="521"/>
      <c r="E29" s="521"/>
      <c r="F29" s="521"/>
      <c r="G29" s="521"/>
      <c r="H29" s="521"/>
      <c r="I29" s="521"/>
      <c r="J29" s="521"/>
      <c r="K29" s="521"/>
      <c r="L29" s="521"/>
    </row>
    <row r="31" spans="1:13" x14ac:dyDescent="0.25">
      <c r="A31" s="214" t="s">
        <v>539</v>
      </c>
      <c r="B31" t="s">
        <v>540</v>
      </c>
    </row>
    <row r="33" spans="1:12" x14ac:dyDescent="0.25">
      <c r="A33" s="214" t="s">
        <v>541</v>
      </c>
      <c r="B33" t="s">
        <v>52</v>
      </c>
    </row>
    <row r="35" spans="1:12" ht="255.75" customHeight="1" x14ac:dyDescent="0.25">
      <c r="B35" s="519" t="s">
        <v>43</v>
      </c>
      <c r="C35" s="519"/>
      <c r="D35" s="519"/>
      <c r="E35" s="519"/>
      <c r="F35" s="519"/>
      <c r="G35" s="519"/>
      <c r="H35" s="519"/>
      <c r="I35" s="519"/>
      <c r="J35" s="519"/>
      <c r="K35" s="519"/>
      <c r="L35" s="519"/>
    </row>
    <row r="36" spans="1:12" ht="125.25" customHeight="1" x14ac:dyDescent="0.25">
      <c r="B36" s="519" t="s">
        <v>0</v>
      </c>
      <c r="C36" s="519"/>
      <c r="D36" s="519"/>
      <c r="E36" s="519"/>
      <c r="F36" s="519"/>
      <c r="G36" s="519"/>
      <c r="H36" s="519"/>
      <c r="I36" s="519"/>
      <c r="J36" s="519"/>
      <c r="K36" s="519"/>
      <c r="L36" s="519"/>
    </row>
  </sheetData>
  <mergeCells count="10">
    <mergeCell ref="B36:L36"/>
    <mergeCell ref="B35:L35"/>
    <mergeCell ref="B29:L29"/>
    <mergeCell ref="B1:L1"/>
    <mergeCell ref="B3:L3"/>
    <mergeCell ref="B5:C5"/>
    <mergeCell ref="D5:E5"/>
    <mergeCell ref="F5:G5"/>
    <mergeCell ref="H5:I5"/>
    <mergeCell ref="J5:K5"/>
  </mergeCells>
  <phoneticPr fontId="0" type="noConversion"/>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workbookViewId="0"/>
  </sheetViews>
  <sheetFormatPr baseColWidth="10" defaultRowHeight="15" x14ac:dyDescent="0.25"/>
  <cols>
    <col min="2" max="2" width="12.42578125" bestFit="1" customWidth="1"/>
    <col min="3" max="3" width="9" customWidth="1"/>
    <col min="4" max="4" width="6.28515625" bestFit="1" customWidth="1"/>
    <col min="5" max="5" width="6.42578125" bestFit="1" customWidth="1"/>
    <col min="6" max="6" width="5" bestFit="1" customWidth="1"/>
    <col min="7" max="7" width="11.7109375" bestFit="1" customWidth="1"/>
    <col min="8" max="8" width="10.7109375" bestFit="1" customWidth="1"/>
    <col min="9" max="9" width="7.7109375" bestFit="1" customWidth="1"/>
  </cols>
  <sheetData>
    <row r="1" spans="1:10" ht="20.25" x14ac:dyDescent="0.3">
      <c r="A1" s="55"/>
      <c r="B1" s="118"/>
      <c r="C1" s="118"/>
      <c r="D1" s="118"/>
      <c r="E1" s="118"/>
      <c r="F1" s="118"/>
      <c r="G1" s="118"/>
      <c r="H1" s="118"/>
      <c r="I1" s="56"/>
      <c r="J1" s="55"/>
    </row>
    <row r="2" spans="1:10" ht="20.25" x14ac:dyDescent="0.3">
      <c r="A2" s="55"/>
      <c r="B2" s="522" t="s">
        <v>56</v>
      </c>
      <c r="C2" s="522"/>
      <c r="D2" s="522"/>
      <c r="E2" s="522"/>
      <c r="F2" s="522"/>
      <c r="G2" s="522"/>
      <c r="H2" s="522"/>
      <c r="I2" s="522"/>
      <c r="J2" s="522"/>
    </row>
    <row r="3" spans="1:10" x14ac:dyDescent="0.25">
      <c r="A3" s="55"/>
      <c r="B3" s="58"/>
      <c r="C3" s="58"/>
      <c r="D3" s="58"/>
      <c r="E3" s="58"/>
      <c r="F3" s="58"/>
      <c r="G3" s="58"/>
      <c r="H3" s="58"/>
      <c r="I3" s="56"/>
      <c r="J3" s="55"/>
    </row>
    <row r="4" spans="1:10" ht="50.25" customHeight="1" x14ac:dyDescent="0.25">
      <c r="A4" s="55"/>
      <c r="B4" s="518" t="s">
        <v>1</v>
      </c>
      <c r="C4" s="518"/>
      <c r="D4" s="518"/>
      <c r="E4" s="518"/>
      <c r="F4" s="518"/>
      <c r="G4" s="518"/>
      <c r="H4" s="518"/>
      <c r="I4" s="518"/>
      <c r="J4" s="518"/>
    </row>
    <row r="5" spans="1:10" x14ac:dyDescent="0.25">
      <c r="A5" s="55"/>
      <c r="B5" s="58"/>
      <c r="C5" s="58"/>
      <c r="D5" s="58"/>
      <c r="E5" s="58"/>
      <c r="F5" s="58"/>
      <c r="G5" s="58"/>
      <c r="H5" s="58"/>
      <c r="I5" s="58"/>
      <c r="J5" s="55"/>
    </row>
    <row r="6" spans="1:10" ht="126.75" customHeight="1" x14ac:dyDescent="0.25">
      <c r="A6" s="55"/>
      <c r="B6" s="518" t="s">
        <v>451</v>
      </c>
      <c r="C6" s="518"/>
      <c r="D6" s="518"/>
      <c r="E6" s="518"/>
      <c r="F6" s="518"/>
      <c r="G6" s="518"/>
      <c r="H6" s="518"/>
      <c r="I6" s="518"/>
      <c r="J6" s="518"/>
    </row>
    <row r="7" spans="1:10" ht="15.75" thickBot="1" x14ac:dyDescent="0.3">
      <c r="A7" s="55"/>
      <c r="B7" s="59"/>
      <c r="C7" s="59"/>
      <c r="D7" s="59"/>
      <c r="E7" s="59"/>
      <c r="F7" s="59"/>
      <c r="G7" s="59"/>
      <c r="H7" s="59"/>
      <c r="I7" s="59"/>
      <c r="J7" s="55"/>
    </row>
    <row r="8" spans="1:10" ht="15.75" thickBot="1" x14ac:dyDescent="0.3">
      <c r="A8" s="55"/>
      <c r="B8" s="125"/>
      <c r="C8" s="129" t="s">
        <v>452</v>
      </c>
      <c r="D8" s="130" t="s">
        <v>453</v>
      </c>
      <c r="E8" s="131" t="s">
        <v>454</v>
      </c>
      <c r="F8" s="131" t="s">
        <v>455</v>
      </c>
      <c r="G8" s="131" t="s">
        <v>456</v>
      </c>
      <c r="H8" s="134" t="s">
        <v>457</v>
      </c>
      <c r="I8" s="215" t="s">
        <v>458</v>
      </c>
      <c r="J8" s="219" t="s">
        <v>54</v>
      </c>
    </row>
    <row r="9" spans="1:10" x14ac:dyDescent="0.25">
      <c r="A9" s="55"/>
      <c r="B9" s="126" t="s">
        <v>408</v>
      </c>
      <c r="C9" s="124">
        <v>40</v>
      </c>
      <c r="D9" s="120">
        <v>60</v>
      </c>
      <c r="E9" s="120">
        <v>100</v>
      </c>
      <c r="F9" s="120">
        <v>120</v>
      </c>
      <c r="G9" s="120">
        <v>200</v>
      </c>
      <c r="H9" s="120">
        <v>200</v>
      </c>
      <c r="I9" s="216">
        <v>400</v>
      </c>
      <c r="J9" s="220">
        <v>40</v>
      </c>
    </row>
    <row r="10" spans="1:10" x14ac:dyDescent="0.25">
      <c r="A10" s="55"/>
      <c r="B10" s="127" t="s">
        <v>411</v>
      </c>
      <c r="C10" s="122">
        <v>10</v>
      </c>
      <c r="D10" s="119">
        <v>20</v>
      </c>
      <c r="E10" s="119">
        <v>30</v>
      </c>
      <c r="F10" s="119">
        <v>40</v>
      </c>
      <c r="G10" s="119">
        <v>50</v>
      </c>
      <c r="H10" s="119">
        <v>50</v>
      </c>
      <c r="I10" s="217">
        <v>100</v>
      </c>
      <c r="J10" s="220">
        <v>10</v>
      </c>
    </row>
    <row r="11" spans="1:10" x14ac:dyDescent="0.25">
      <c r="A11" s="55"/>
      <c r="B11" s="127" t="s">
        <v>416</v>
      </c>
      <c r="C11" s="122">
        <v>10</v>
      </c>
      <c r="D11" s="119">
        <v>20</v>
      </c>
      <c r="E11" s="119">
        <v>30</v>
      </c>
      <c r="F11" s="119">
        <v>40</v>
      </c>
      <c r="G11" s="119">
        <v>50</v>
      </c>
      <c r="H11" s="119">
        <v>50</v>
      </c>
      <c r="I11" s="217">
        <v>100</v>
      </c>
      <c r="J11" s="220">
        <v>10</v>
      </c>
    </row>
    <row r="12" spans="1:10" x14ac:dyDescent="0.25">
      <c r="A12" s="55"/>
      <c r="B12" s="127" t="s">
        <v>418</v>
      </c>
      <c r="C12" s="122">
        <v>10</v>
      </c>
      <c r="D12" s="119">
        <v>20</v>
      </c>
      <c r="E12" s="119">
        <v>30</v>
      </c>
      <c r="F12" s="119">
        <v>40</v>
      </c>
      <c r="G12" s="119">
        <v>50</v>
      </c>
      <c r="H12" s="119">
        <v>50</v>
      </c>
      <c r="I12" s="217">
        <v>100</v>
      </c>
      <c r="J12" s="220">
        <v>10</v>
      </c>
    </row>
    <row r="13" spans="1:10" ht="15.75" thickBot="1" x14ac:dyDescent="0.3">
      <c r="A13" s="55"/>
      <c r="B13" s="128" t="s">
        <v>423</v>
      </c>
      <c r="C13" s="123">
        <v>10</v>
      </c>
      <c r="D13" s="121">
        <v>20</v>
      </c>
      <c r="E13" s="121">
        <v>30</v>
      </c>
      <c r="F13" s="121">
        <v>40</v>
      </c>
      <c r="G13" s="121">
        <v>50</v>
      </c>
      <c r="H13" s="121">
        <v>50</v>
      </c>
      <c r="I13" s="218">
        <v>100</v>
      </c>
      <c r="J13" s="221">
        <v>10</v>
      </c>
    </row>
    <row r="14" spans="1:10" x14ac:dyDescent="0.25">
      <c r="A14" s="55"/>
      <c r="B14" s="55"/>
      <c r="C14" s="55"/>
      <c r="D14" s="55"/>
      <c r="E14" s="55"/>
      <c r="F14" s="55"/>
      <c r="G14" s="55"/>
      <c r="H14" s="55"/>
      <c r="I14" s="55"/>
      <c r="J14" s="55"/>
    </row>
    <row r="15" spans="1:10" x14ac:dyDescent="0.25">
      <c r="A15" s="55"/>
      <c r="B15" s="132"/>
      <c r="C15" s="136" t="s">
        <v>459</v>
      </c>
      <c r="D15" s="59"/>
      <c r="E15" s="59"/>
      <c r="F15" s="59"/>
      <c r="G15" s="59"/>
      <c r="H15" s="59"/>
      <c r="I15" s="59"/>
      <c r="J15" s="55"/>
    </row>
    <row r="16" spans="1:10" x14ac:dyDescent="0.25">
      <c r="A16" s="55"/>
      <c r="B16" s="55"/>
      <c r="C16" s="55"/>
      <c r="D16" s="55"/>
      <c r="E16" s="55"/>
      <c r="F16" s="55"/>
      <c r="G16" s="55"/>
      <c r="H16" s="55"/>
      <c r="I16" s="55"/>
      <c r="J16" s="55"/>
    </row>
    <row r="17" spans="1:10" x14ac:dyDescent="0.25">
      <c r="A17" s="55"/>
      <c r="B17" s="133"/>
      <c r="C17" s="136" t="s">
        <v>460</v>
      </c>
      <c r="D17" s="59"/>
      <c r="E17" s="59"/>
      <c r="F17" s="59"/>
      <c r="G17" s="59"/>
      <c r="H17" s="59"/>
      <c r="I17" s="59"/>
      <c r="J17" s="55"/>
    </row>
    <row r="18" spans="1:10" x14ac:dyDescent="0.25">
      <c r="A18" s="55"/>
      <c r="B18" s="55"/>
      <c r="C18" s="55"/>
      <c r="D18" s="55"/>
      <c r="E18" s="55"/>
      <c r="F18" s="55"/>
      <c r="G18" s="55"/>
      <c r="H18" s="55"/>
      <c r="I18" s="55"/>
      <c r="J18" s="55"/>
    </row>
    <row r="19" spans="1:10" x14ac:dyDescent="0.25">
      <c r="B19" s="135"/>
      <c r="C19" s="136" t="s">
        <v>461</v>
      </c>
      <c r="D19" s="59"/>
      <c r="E19" s="59"/>
      <c r="F19" s="59"/>
      <c r="G19" s="59"/>
      <c r="H19" s="59"/>
      <c r="I19" s="59"/>
    </row>
    <row r="21" spans="1:10" x14ac:dyDescent="0.25">
      <c r="B21" s="196"/>
      <c r="C21" t="s">
        <v>55</v>
      </c>
    </row>
  </sheetData>
  <mergeCells count="3">
    <mergeCell ref="B2:J2"/>
    <mergeCell ref="B4:J4"/>
    <mergeCell ref="B6:J6"/>
  </mergeCells>
  <phoneticPr fontId="0"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84"/>
  <sheetViews>
    <sheetView zoomScale="75" zoomScaleNormal="75" workbookViewId="0"/>
  </sheetViews>
  <sheetFormatPr baseColWidth="10" defaultRowHeight="15" x14ac:dyDescent="0.25"/>
  <cols>
    <col min="2" max="2" width="13.28515625" customWidth="1"/>
    <col min="3" max="21" width="4.7109375" bestFit="1" customWidth="1"/>
    <col min="22" max="22" width="5.28515625" bestFit="1" customWidth="1"/>
    <col min="23" max="31" width="4.7109375" bestFit="1" customWidth="1"/>
    <col min="32" max="32" width="5.28515625" bestFit="1" customWidth="1"/>
    <col min="33" max="35" width="4.7109375" bestFit="1" customWidth="1"/>
  </cols>
  <sheetData>
    <row r="1" spans="1:35" x14ac:dyDescent="0.25">
      <c r="A1" s="650"/>
    </row>
    <row r="2" spans="1:35" ht="20.25" x14ac:dyDescent="0.25">
      <c r="B2" s="532" t="s">
        <v>63</v>
      </c>
      <c r="C2" s="532"/>
      <c r="D2" s="532"/>
      <c r="E2" s="532"/>
      <c r="F2" s="532"/>
      <c r="G2" s="532"/>
      <c r="H2" s="532"/>
      <c r="I2" s="532"/>
      <c r="J2" s="532"/>
      <c r="K2" s="532"/>
      <c r="L2" s="532"/>
      <c r="M2" s="532"/>
      <c r="N2" s="532"/>
      <c r="O2" s="532"/>
      <c r="P2" s="532"/>
      <c r="Q2" s="532"/>
      <c r="R2" s="532"/>
      <c r="S2" s="532"/>
      <c r="T2" s="532"/>
      <c r="U2" s="532"/>
      <c r="V2" s="532"/>
      <c r="W2" s="532"/>
      <c r="X2" s="532"/>
      <c r="Y2" s="532"/>
      <c r="Z2" s="532"/>
      <c r="AA2" s="532"/>
      <c r="AB2" s="532"/>
      <c r="AC2" s="532"/>
      <c r="AD2" s="532"/>
      <c r="AE2" s="532"/>
      <c r="AF2" s="532"/>
      <c r="AG2" s="532"/>
      <c r="AH2" s="532"/>
      <c r="AI2" s="532"/>
    </row>
    <row r="4" spans="1:35" ht="48.75" customHeight="1" x14ac:dyDescent="0.25">
      <c r="B4" s="518" t="s">
        <v>2</v>
      </c>
      <c r="C4" s="518"/>
      <c r="D4" s="518"/>
      <c r="E4" s="518"/>
      <c r="F4" s="518"/>
      <c r="G4" s="518"/>
      <c r="H4" s="518"/>
      <c r="I4" s="518"/>
      <c r="J4" s="518"/>
      <c r="K4" s="518"/>
      <c r="L4" s="518"/>
      <c r="M4" s="518"/>
      <c r="N4" s="518"/>
      <c r="O4" s="518"/>
      <c r="P4" s="518"/>
      <c r="Q4" s="518"/>
      <c r="R4" s="518"/>
      <c r="S4" s="518"/>
      <c r="T4" s="518"/>
      <c r="U4" s="518"/>
      <c r="V4" s="518"/>
      <c r="W4" s="518"/>
      <c r="X4" s="518"/>
      <c r="Y4" s="518"/>
      <c r="Z4" s="518"/>
      <c r="AA4" s="518"/>
      <c r="AB4" s="518"/>
      <c r="AC4" s="518"/>
      <c r="AD4" s="518"/>
      <c r="AE4" s="518"/>
      <c r="AF4" s="518"/>
      <c r="AG4" s="518"/>
      <c r="AH4" s="518"/>
      <c r="AI4" s="518"/>
    </row>
    <row r="5" spans="1:35" x14ac:dyDescent="0.25">
      <c r="B5" s="191"/>
      <c r="C5" s="191"/>
      <c r="D5" s="191"/>
      <c r="E5" s="191"/>
      <c r="F5" s="191"/>
      <c r="G5" s="191"/>
      <c r="H5" s="191"/>
      <c r="I5" s="191"/>
      <c r="J5" s="191"/>
      <c r="K5" s="191"/>
      <c r="L5" s="191"/>
      <c r="M5" s="191"/>
      <c r="N5" s="191"/>
      <c r="O5" s="191"/>
      <c r="P5" s="191"/>
      <c r="Q5" s="191"/>
      <c r="R5" s="191"/>
      <c r="S5" s="191"/>
      <c r="T5" s="191"/>
      <c r="U5" s="191"/>
      <c r="V5" s="191"/>
      <c r="W5" s="191"/>
      <c r="X5" s="191"/>
      <c r="Y5" s="191"/>
      <c r="Z5" s="191"/>
      <c r="AA5" s="191"/>
      <c r="AB5" s="191"/>
      <c r="AC5" s="191"/>
      <c r="AD5" s="191"/>
      <c r="AE5" s="191"/>
      <c r="AF5" s="191"/>
      <c r="AG5" s="191"/>
      <c r="AH5" s="191"/>
      <c r="AI5" s="191"/>
    </row>
    <row r="6" spans="1:35" ht="48.75" customHeight="1" x14ac:dyDescent="0.25">
      <c r="B6" s="518" t="s">
        <v>3</v>
      </c>
      <c r="C6" s="518"/>
      <c r="D6" s="518"/>
      <c r="E6" s="518"/>
      <c r="F6" s="518"/>
      <c r="G6" s="518"/>
      <c r="H6" s="518"/>
      <c r="I6" s="518"/>
      <c r="J6" s="518"/>
      <c r="K6" s="518"/>
      <c r="L6" s="518"/>
      <c r="M6" s="518"/>
      <c r="N6" s="518"/>
      <c r="O6" s="518"/>
      <c r="P6" s="518"/>
      <c r="Q6" s="518"/>
      <c r="R6" s="518"/>
      <c r="S6" s="518"/>
      <c r="T6" s="518"/>
      <c r="U6" s="518"/>
      <c r="V6" s="518"/>
      <c r="W6" s="518"/>
      <c r="X6" s="518"/>
      <c r="Y6" s="518"/>
      <c r="Z6" s="518"/>
      <c r="AA6" s="518"/>
      <c r="AB6" s="518"/>
      <c r="AC6" s="518"/>
      <c r="AD6" s="518"/>
      <c r="AE6" s="518"/>
      <c r="AF6" s="518"/>
      <c r="AG6" s="518"/>
      <c r="AH6" s="518"/>
      <c r="AI6" s="518"/>
    </row>
    <row r="7" spans="1:35" x14ac:dyDescent="0.25">
      <c r="B7" s="534"/>
      <c r="C7" s="534"/>
      <c r="D7" s="534"/>
      <c r="E7" s="534"/>
      <c r="F7" s="534"/>
      <c r="G7" s="534"/>
      <c r="H7" s="534"/>
      <c r="I7" s="534"/>
      <c r="J7" s="534"/>
      <c r="K7" s="534"/>
      <c r="L7" s="534"/>
      <c r="M7" s="534"/>
      <c r="N7" s="534"/>
      <c r="O7" s="534"/>
      <c r="P7" s="534"/>
      <c r="Q7" s="534"/>
      <c r="R7" s="534"/>
      <c r="S7" s="534"/>
      <c r="T7" s="534"/>
      <c r="U7" s="1"/>
      <c r="V7" s="1"/>
      <c r="W7" s="1"/>
      <c r="X7" s="1"/>
      <c r="Y7" s="1"/>
      <c r="Z7" s="1"/>
      <c r="AA7" s="1"/>
      <c r="AB7" s="1"/>
      <c r="AC7" s="1"/>
      <c r="AD7" s="1"/>
      <c r="AE7" s="1"/>
      <c r="AF7" s="1"/>
      <c r="AG7" s="1"/>
      <c r="AH7" s="1"/>
      <c r="AI7" s="1"/>
    </row>
    <row r="8" spans="1:35" ht="66" customHeight="1" x14ac:dyDescent="0.25">
      <c r="B8" s="518" t="s">
        <v>462</v>
      </c>
      <c r="C8" s="518"/>
      <c r="D8" s="518"/>
      <c r="E8" s="518"/>
      <c r="F8" s="518"/>
      <c r="G8" s="518"/>
      <c r="H8" s="518"/>
      <c r="I8" s="518"/>
      <c r="J8" s="518"/>
      <c r="K8" s="518"/>
      <c r="L8" s="518"/>
      <c r="M8" s="518"/>
      <c r="N8" s="518"/>
      <c r="O8" s="518"/>
      <c r="P8" s="518"/>
      <c r="Q8" s="518"/>
      <c r="R8" s="518"/>
      <c r="S8" s="518"/>
      <c r="T8" s="518"/>
      <c r="U8" s="518"/>
      <c r="V8" s="518"/>
      <c r="W8" s="518"/>
      <c r="X8" s="518"/>
      <c r="Y8" s="518"/>
      <c r="Z8" s="518"/>
      <c r="AA8" s="518"/>
      <c r="AB8" s="518"/>
      <c r="AC8" s="518"/>
      <c r="AD8" s="518"/>
      <c r="AE8" s="518"/>
      <c r="AF8" s="518"/>
      <c r="AG8" s="518"/>
      <c r="AH8" s="518"/>
      <c r="AI8" s="518"/>
    </row>
    <row r="9" spans="1:35" x14ac:dyDescent="0.25">
      <c r="B9" s="191"/>
      <c r="C9" s="191"/>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c r="AF9" s="191"/>
      <c r="AG9" s="191"/>
      <c r="AH9" s="191"/>
      <c r="AI9" s="191"/>
    </row>
    <row r="10" spans="1:35" ht="18" x14ac:dyDescent="0.25">
      <c r="B10" s="533" t="s">
        <v>65</v>
      </c>
      <c r="C10" s="533"/>
      <c r="D10" s="533"/>
      <c r="E10" s="533"/>
      <c r="F10" s="533"/>
      <c r="G10" s="533"/>
      <c r="H10" s="533"/>
      <c r="I10" s="533"/>
      <c r="J10" s="533"/>
      <c r="K10" s="533"/>
      <c r="L10" s="533"/>
      <c r="M10" s="533"/>
      <c r="N10" s="533"/>
      <c r="O10" s="533"/>
      <c r="P10" s="533"/>
      <c r="Q10" s="533"/>
      <c r="R10" s="533"/>
      <c r="S10" s="533"/>
      <c r="T10" s="533"/>
      <c r="U10" s="533"/>
      <c r="V10" s="533"/>
      <c r="W10" s="533"/>
      <c r="X10" s="533"/>
      <c r="Y10" s="533"/>
      <c r="Z10" s="533"/>
      <c r="AA10" s="533"/>
      <c r="AB10" s="533"/>
      <c r="AC10" s="533"/>
      <c r="AD10" s="533"/>
      <c r="AE10" s="533"/>
      <c r="AF10" s="533"/>
      <c r="AG10" s="533"/>
      <c r="AH10" s="533"/>
      <c r="AI10" s="533"/>
    </row>
    <row r="11" spans="1:35" ht="15.75" thickBot="1" x14ac:dyDescent="0.3">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row>
    <row r="12" spans="1:35" ht="60.75" thickBot="1" x14ac:dyDescent="0.3">
      <c r="B12" s="235"/>
      <c r="C12" s="223" t="s">
        <v>318</v>
      </c>
      <c r="D12" s="224" t="s">
        <v>319</v>
      </c>
      <c r="E12" s="224" t="s">
        <v>320</v>
      </c>
      <c r="F12" s="224" t="s">
        <v>321</v>
      </c>
      <c r="G12" s="224" t="s">
        <v>429</v>
      </c>
      <c r="H12" s="225" t="s">
        <v>322</v>
      </c>
      <c r="I12" s="225" t="s">
        <v>57</v>
      </c>
      <c r="J12" s="224" t="s">
        <v>323</v>
      </c>
      <c r="K12" s="224" t="s">
        <v>430</v>
      </c>
      <c r="L12" s="224" t="s">
        <v>324</v>
      </c>
      <c r="M12" s="224" t="s">
        <v>325</v>
      </c>
      <c r="N12" s="224" t="s">
        <v>326</v>
      </c>
      <c r="O12" s="224" t="s">
        <v>327</v>
      </c>
      <c r="P12" s="224" t="s">
        <v>328</v>
      </c>
      <c r="Q12" s="224" t="s">
        <v>329</v>
      </c>
      <c r="R12" s="224" t="s">
        <v>330</v>
      </c>
      <c r="S12" s="224" t="s">
        <v>331</v>
      </c>
      <c r="T12" s="224" t="s">
        <v>332</v>
      </c>
      <c r="U12" s="224" t="s">
        <v>333</v>
      </c>
      <c r="V12" s="224" t="s">
        <v>334</v>
      </c>
      <c r="W12" s="224" t="s">
        <v>335</v>
      </c>
      <c r="X12" s="224" t="s">
        <v>431</v>
      </c>
      <c r="Y12" s="224" t="s">
        <v>336</v>
      </c>
      <c r="Z12" s="224" t="s">
        <v>337</v>
      </c>
      <c r="AA12" s="224" t="s">
        <v>338</v>
      </c>
      <c r="AB12" s="224" t="s">
        <v>339</v>
      </c>
      <c r="AC12" s="224" t="s">
        <v>340</v>
      </c>
      <c r="AD12" s="224" t="s">
        <v>341</v>
      </c>
      <c r="AE12" s="225" t="s">
        <v>342</v>
      </c>
      <c r="AF12" s="224" t="s">
        <v>343</v>
      </c>
      <c r="AG12" s="224" t="s">
        <v>344</v>
      </c>
      <c r="AH12" s="224" t="s">
        <v>345</v>
      </c>
      <c r="AI12" s="226" t="s">
        <v>346</v>
      </c>
    </row>
    <row r="13" spans="1:35" x14ac:dyDescent="0.25">
      <c r="B13" s="230" t="s">
        <v>318</v>
      </c>
      <c r="C13" s="227"/>
      <c r="D13" s="12">
        <v>1</v>
      </c>
      <c r="E13" s="12">
        <v>1.6</v>
      </c>
      <c r="F13" s="12">
        <v>2.5</v>
      </c>
      <c r="G13" s="12">
        <v>2.2999999999999998</v>
      </c>
      <c r="H13" s="12">
        <v>2.1</v>
      </c>
      <c r="I13" s="12">
        <v>2.1</v>
      </c>
      <c r="J13" s="12">
        <v>2.2000000000000002</v>
      </c>
      <c r="K13" s="12">
        <v>2.7</v>
      </c>
      <c r="L13" s="12">
        <v>2.8</v>
      </c>
      <c r="M13" s="12">
        <v>2.9</v>
      </c>
      <c r="N13" s="12">
        <v>4.5999999999999996</v>
      </c>
      <c r="O13" s="12">
        <v>4.5</v>
      </c>
      <c r="P13" s="12">
        <v>2.4</v>
      </c>
      <c r="Q13" s="12">
        <v>4.4000000000000004</v>
      </c>
      <c r="R13" s="12">
        <v>3.3</v>
      </c>
      <c r="S13" s="12">
        <v>4.0999999999999996</v>
      </c>
      <c r="T13" s="12">
        <v>2.4</v>
      </c>
      <c r="U13" s="12">
        <v>2</v>
      </c>
      <c r="V13" s="12">
        <v>3.3</v>
      </c>
      <c r="W13" s="12">
        <v>6.4</v>
      </c>
      <c r="X13" s="12">
        <v>3.1</v>
      </c>
      <c r="Y13" s="12">
        <v>4</v>
      </c>
      <c r="Z13" s="12">
        <v>4.5999999999999996</v>
      </c>
      <c r="AA13" s="12">
        <v>5.7</v>
      </c>
      <c r="AB13" s="12">
        <v>4.8</v>
      </c>
      <c r="AC13" s="12">
        <v>5.6</v>
      </c>
      <c r="AD13" s="12">
        <v>5.4</v>
      </c>
      <c r="AE13" s="12">
        <v>5.6</v>
      </c>
      <c r="AF13" s="12">
        <v>7</v>
      </c>
      <c r="AG13" s="12">
        <v>7.3</v>
      </c>
      <c r="AH13" s="12">
        <v>7.5</v>
      </c>
      <c r="AI13" s="13">
        <v>8.5</v>
      </c>
    </row>
    <row r="14" spans="1:35" x14ac:dyDescent="0.25">
      <c r="B14" s="231" t="s">
        <v>319</v>
      </c>
      <c r="C14" s="228">
        <v>1</v>
      </c>
      <c r="D14" s="14"/>
      <c r="E14" s="2">
        <v>0.6</v>
      </c>
      <c r="F14" s="2">
        <v>1.5</v>
      </c>
      <c r="G14" s="2">
        <v>1.3</v>
      </c>
      <c r="H14" s="2">
        <v>1.2</v>
      </c>
      <c r="I14" s="2">
        <v>1.3</v>
      </c>
      <c r="J14" s="2">
        <v>1.5</v>
      </c>
      <c r="K14" s="2">
        <v>1.9</v>
      </c>
      <c r="L14" s="2">
        <v>2.2000000000000002</v>
      </c>
      <c r="M14" s="2">
        <v>2.2999999999999998</v>
      </c>
      <c r="N14" s="2">
        <v>4.5</v>
      </c>
      <c r="O14" s="2">
        <v>4.4000000000000004</v>
      </c>
      <c r="P14" s="2">
        <v>1.9</v>
      </c>
      <c r="Q14" s="2">
        <v>4.3</v>
      </c>
      <c r="R14" s="2">
        <v>3.2</v>
      </c>
      <c r="S14" s="2">
        <v>4</v>
      </c>
      <c r="T14" s="2">
        <v>2.7</v>
      </c>
      <c r="U14" s="2">
        <v>2.2000000000000002</v>
      </c>
      <c r="V14" s="2">
        <v>3.3</v>
      </c>
      <c r="W14" s="2">
        <v>6.2</v>
      </c>
      <c r="X14" s="2">
        <v>3</v>
      </c>
      <c r="Y14" s="2">
        <v>3.9</v>
      </c>
      <c r="Z14" s="2">
        <v>4.5</v>
      </c>
      <c r="AA14" s="2">
        <v>5.6</v>
      </c>
      <c r="AB14" s="2">
        <v>4.7</v>
      </c>
      <c r="AC14" s="2">
        <v>5.5</v>
      </c>
      <c r="AD14" s="2">
        <v>5.3</v>
      </c>
      <c r="AE14" s="2">
        <v>5.5</v>
      </c>
      <c r="AF14" s="2">
        <v>6.8</v>
      </c>
      <c r="AG14" s="2">
        <v>7.2</v>
      </c>
      <c r="AH14" s="2">
        <v>7.4</v>
      </c>
      <c r="AI14" s="15">
        <v>8.4</v>
      </c>
    </row>
    <row r="15" spans="1:35" x14ac:dyDescent="0.25">
      <c r="B15" s="231" t="s">
        <v>320</v>
      </c>
      <c r="C15" s="228">
        <v>1.6</v>
      </c>
      <c r="D15" s="2">
        <v>0.6</v>
      </c>
      <c r="E15" s="14"/>
      <c r="F15" s="2">
        <v>1.2</v>
      </c>
      <c r="G15" s="2">
        <v>1</v>
      </c>
      <c r="H15" s="2">
        <v>1.1000000000000001</v>
      </c>
      <c r="I15" s="2">
        <v>1.1000000000000001</v>
      </c>
      <c r="J15" s="2">
        <v>1.5</v>
      </c>
      <c r="K15" s="2">
        <v>1.7</v>
      </c>
      <c r="L15" s="2">
        <v>2.2000000000000002</v>
      </c>
      <c r="M15" s="2">
        <v>2.2999999999999998</v>
      </c>
      <c r="N15" s="2">
        <v>4.8</v>
      </c>
      <c r="O15" s="2">
        <v>4.7</v>
      </c>
      <c r="P15" s="2">
        <v>2.1</v>
      </c>
      <c r="Q15" s="2">
        <v>4.7</v>
      </c>
      <c r="R15" s="2">
        <v>3.5</v>
      </c>
      <c r="S15" s="2">
        <v>4.3</v>
      </c>
      <c r="T15" s="2">
        <v>3.3</v>
      </c>
      <c r="U15" s="2">
        <v>2.7</v>
      </c>
      <c r="V15" s="2">
        <v>3.7</v>
      </c>
      <c r="W15" s="2">
        <v>6.6</v>
      </c>
      <c r="X15" s="2">
        <v>3.3</v>
      </c>
      <c r="Y15" s="2">
        <v>4.2</v>
      </c>
      <c r="Z15" s="2">
        <v>4.8</v>
      </c>
      <c r="AA15" s="2">
        <v>5.9</v>
      </c>
      <c r="AB15" s="2">
        <v>5</v>
      </c>
      <c r="AC15" s="2">
        <v>5.8</v>
      </c>
      <c r="AD15" s="2">
        <v>5.6</v>
      </c>
      <c r="AE15" s="2">
        <v>6</v>
      </c>
      <c r="AF15" s="2">
        <v>7.2</v>
      </c>
      <c r="AG15" s="2">
        <v>7.5</v>
      </c>
      <c r="AH15" s="2">
        <v>7.7</v>
      </c>
      <c r="AI15" s="15">
        <v>8.6999999999999993</v>
      </c>
    </row>
    <row r="16" spans="1:35" x14ac:dyDescent="0.25">
      <c r="B16" s="231" t="s">
        <v>321</v>
      </c>
      <c r="C16" s="228">
        <v>2.5</v>
      </c>
      <c r="D16" s="2">
        <v>1.5</v>
      </c>
      <c r="E16" s="2">
        <v>1.2</v>
      </c>
      <c r="F16" s="14"/>
      <c r="G16" s="2">
        <v>0.7</v>
      </c>
      <c r="H16" s="2">
        <v>1.1000000000000001</v>
      </c>
      <c r="I16" s="2">
        <v>1</v>
      </c>
      <c r="J16" s="2">
        <v>1.7</v>
      </c>
      <c r="K16" s="2">
        <v>1.6</v>
      </c>
      <c r="L16" s="2">
        <v>2.4</v>
      </c>
      <c r="M16" s="2">
        <v>2.5</v>
      </c>
      <c r="N16" s="2">
        <v>5.2</v>
      </c>
      <c r="O16" s="2">
        <v>5.0999999999999996</v>
      </c>
      <c r="P16" s="2">
        <v>2.4</v>
      </c>
      <c r="Q16" s="2">
        <v>5.0999999999999996</v>
      </c>
      <c r="R16" s="2">
        <v>3.9</v>
      </c>
      <c r="S16" s="2">
        <v>4.7</v>
      </c>
      <c r="T16" s="2">
        <v>3.9</v>
      </c>
      <c r="U16" s="2">
        <v>3.3</v>
      </c>
      <c r="V16" s="2">
        <v>4.0999999999999996</v>
      </c>
      <c r="W16" s="2">
        <v>7</v>
      </c>
      <c r="X16" s="2">
        <v>3.7</v>
      </c>
      <c r="Y16" s="2">
        <v>4.5999999999999996</v>
      </c>
      <c r="Z16" s="2">
        <v>5.2</v>
      </c>
      <c r="AA16" s="2">
        <v>6.3</v>
      </c>
      <c r="AB16" s="2">
        <v>5.4</v>
      </c>
      <c r="AC16" s="2">
        <v>6.2</v>
      </c>
      <c r="AD16" s="2">
        <v>6</v>
      </c>
      <c r="AE16" s="2">
        <v>6.3</v>
      </c>
      <c r="AF16" s="2">
        <v>7.6</v>
      </c>
      <c r="AG16" s="2">
        <v>8</v>
      </c>
      <c r="AH16" s="2">
        <v>8.1</v>
      </c>
      <c r="AI16" s="15">
        <v>9</v>
      </c>
    </row>
    <row r="17" spans="2:35" x14ac:dyDescent="0.25">
      <c r="B17" s="234" t="s">
        <v>429</v>
      </c>
      <c r="C17" s="228">
        <v>2.2999999999999998</v>
      </c>
      <c r="D17" s="2">
        <v>1.3</v>
      </c>
      <c r="E17" s="2">
        <v>1</v>
      </c>
      <c r="F17" s="2">
        <v>0.7</v>
      </c>
      <c r="G17" s="14"/>
      <c r="H17" s="2">
        <v>0.5</v>
      </c>
      <c r="I17" s="2">
        <v>0.6</v>
      </c>
      <c r="J17" s="2">
        <v>1.2</v>
      </c>
      <c r="K17" s="2">
        <v>1.1000000000000001</v>
      </c>
      <c r="L17" s="2">
        <v>1.9</v>
      </c>
      <c r="M17" s="2">
        <v>2</v>
      </c>
      <c r="N17" s="2">
        <v>4.8</v>
      </c>
      <c r="O17" s="2">
        <v>4.7</v>
      </c>
      <c r="P17" s="2">
        <v>1.9</v>
      </c>
      <c r="Q17" s="2">
        <v>4.7</v>
      </c>
      <c r="R17" s="2">
        <v>3.5</v>
      </c>
      <c r="S17" s="2">
        <v>4.3</v>
      </c>
      <c r="T17" s="2">
        <v>3.6</v>
      </c>
      <c r="U17" s="2">
        <v>3</v>
      </c>
      <c r="V17" s="2">
        <v>3.7</v>
      </c>
      <c r="W17" s="2">
        <v>6.5</v>
      </c>
      <c r="X17" s="2">
        <v>3.3</v>
      </c>
      <c r="Y17" s="2">
        <v>4.2</v>
      </c>
      <c r="Z17" s="2">
        <v>4.8</v>
      </c>
      <c r="AA17" s="2">
        <v>5.9</v>
      </c>
      <c r="AB17" s="2">
        <v>5</v>
      </c>
      <c r="AC17" s="2">
        <v>5.8</v>
      </c>
      <c r="AD17" s="2">
        <v>5.6</v>
      </c>
      <c r="AE17" s="2">
        <v>5.8</v>
      </c>
      <c r="AF17" s="2">
        <v>7.1</v>
      </c>
      <c r="AG17" s="2">
        <v>7.5</v>
      </c>
      <c r="AH17" s="2">
        <v>7.7</v>
      </c>
      <c r="AI17" s="15">
        <v>8.6</v>
      </c>
    </row>
    <row r="18" spans="2:35" x14ac:dyDescent="0.25">
      <c r="B18" s="232" t="s">
        <v>322</v>
      </c>
      <c r="C18" s="228">
        <v>2.1</v>
      </c>
      <c r="D18" s="2">
        <v>1.2</v>
      </c>
      <c r="E18" s="2">
        <v>1.1000000000000001</v>
      </c>
      <c r="F18" s="2">
        <v>1.1000000000000001</v>
      </c>
      <c r="G18" s="2">
        <v>0.5</v>
      </c>
      <c r="H18" s="14"/>
      <c r="I18" s="222">
        <v>0.7</v>
      </c>
      <c r="J18" s="2">
        <v>0.8</v>
      </c>
      <c r="K18" s="2">
        <v>1.1000000000000001</v>
      </c>
      <c r="L18" s="2">
        <v>1.5</v>
      </c>
      <c r="M18" s="2">
        <v>1.6</v>
      </c>
      <c r="N18" s="2">
        <v>4.3</v>
      </c>
      <c r="O18" s="2">
        <v>4.2</v>
      </c>
      <c r="P18" s="2">
        <v>1.5</v>
      </c>
      <c r="Q18" s="2">
        <v>4.2</v>
      </c>
      <c r="R18" s="2">
        <v>3</v>
      </c>
      <c r="S18" s="2">
        <v>3.9</v>
      </c>
      <c r="T18" s="2">
        <v>3.2</v>
      </c>
      <c r="U18" s="2">
        <v>2.6</v>
      </c>
      <c r="V18" s="2">
        <v>3.2</v>
      </c>
      <c r="W18" s="2">
        <v>6.1</v>
      </c>
      <c r="X18" s="2">
        <v>2.9</v>
      </c>
      <c r="Y18" s="2">
        <v>3.7</v>
      </c>
      <c r="Z18" s="2">
        <v>4.4000000000000004</v>
      </c>
      <c r="AA18" s="2">
        <v>5.5</v>
      </c>
      <c r="AB18" s="2">
        <v>4.5</v>
      </c>
      <c r="AC18" s="2">
        <v>5.3</v>
      </c>
      <c r="AD18" s="2">
        <v>5.2</v>
      </c>
      <c r="AE18" s="2">
        <v>5.4</v>
      </c>
      <c r="AF18" s="2">
        <v>6.7</v>
      </c>
      <c r="AG18" s="2">
        <v>7.1</v>
      </c>
      <c r="AH18" s="2">
        <v>7.3</v>
      </c>
      <c r="AI18" s="15">
        <v>8.3000000000000007</v>
      </c>
    </row>
    <row r="19" spans="2:35" x14ac:dyDescent="0.25">
      <c r="B19" s="465" t="s">
        <v>515</v>
      </c>
      <c r="C19" s="228">
        <v>2.1</v>
      </c>
      <c r="D19" s="2">
        <v>1.3</v>
      </c>
      <c r="E19" s="2">
        <v>1.1000000000000001</v>
      </c>
      <c r="F19" s="2">
        <v>1</v>
      </c>
      <c r="G19" s="2">
        <v>0.6</v>
      </c>
      <c r="H19" s="222">
        <v>0.7</v>
      </c>
      <c r="I19" s="14"/>
      <c r="J19" s="2">
        <v>1.2</v>
      </c>
      <c r="K19" s="2">
        <v>0.4</v>
      </c>
      <c r="L19" s="2">
        <v>1.7</v>
      </c>
      <c r="M19" s="2">
        <v>1.8</v>
      </c>
      <c r="N19" s="2">
        <v>3.8</v>
      </c>
      <c r="O19" s="2">
        <v>3.7</v>
      </c>
      <c r="P19" s="2">
        <v>1.7</v>
      </c>
      <c r="Q19" s="2">
        <v>3.7</v>
      </c>
      <c r="R19" s="2">
        <v>2.9</v>
      </c>
      <c r="S19" s="2">
        <v>3.5</v>
      </c>
      <c r="T19" s="2">
        <v>3</v>
      </c>
      <c r="U19" s="2">
        <v>2.5</v>
      </c>
      <c r="V19" s="2">
        <v>3</v>
      </c>
      <c r="W19" s="2">
        <v>5.2</v>
      </c>
      <c r="X19" s="2">
        <v>2.7</v>
      </c>
      <c r="Y19" s="2">
        <v>3.4</v>
      </c>
      <c r="Z19" s="2">
        <v>3.9</v>
      </c>
      <c r="AA19" s="2">
        <v>4.7</v>
      </c>
      <c r="AB19" s="2">
        <v>4</v>
      </c>
      <c r="AC19" s="2">
        <v>4.5999999999999996</v>
      </c>
      <c r="AD19" s="2">
        <v>5.0999999999999996</v>
      </c>
      <c r="AE19" s="2">
        <v>4.7</v>
      </c>
      <c r="AF19" s="2">
        <v>5.6</v>
      </c>
      <c r="AG19" s="2">
        <v>5.9</v>
      </c>
      <c r="AH19" s="2">
        <v>6.1</v>
      </c>
      <c r="AI19" s="15">
        <v>7.8</v>
      </c>
    </row>
    <row r="20" spans="2:35" x14ac:dyDescent="0.25">
      <c r="B20" s="234" t="s">
        <v>323</v>
      </c>
      <c r="C20" s="228">
        <v>2.2000000000000002</v>
      </c>
      <c r="D20" s="2">
        <v>1.5</v>
      </c>
      <c r="E20" s="2">
        <v>1.5</v>
      </c>
      <c r="F20" s="2">
        <v>1.7</v>
      </c>
      <c r="G20" s="2">
        <v>1.2</v>
      </c>
      <c r="H20" s="2">
        <v>0.8</v>
      </c>
      <c r="I20" s="2">
        <v>1.2</v>
      </c>
      <c r="J20" s="14"/>
      <c r="K20" s="2">
        <v>1.7</v>
      </c>
      <c r="L20" s="2">
        <v>0.8</v>
      </c>
      <c r="M20" s="2">
        <v>0.9</v>
      </c>
      <c r="N20" s="2">
        <v>3.8</v>
      </c>
      <c r="O20" s="2">
        <v>3.7</v>
      </c>
      <c r="P20" s="2">
        <v>0.8</v>
      </c>
      <c r="Q20" s="2">
        <v>3.7</v>
      </c>
      <c r="R20" s="2">
        <v>2.5</v>
      </c>
      <c r="S20" s="2">
        <v>3.3</v>
      </c>
      <c r="T20" s="2">
        <v>2.9</v>
      </c>
      <c r="U20" s="2">
        <v>2.2000000000000002</v>
      </c>
      <c r="V20" s="2">
        <v>2.7</v>
      </c>
      <c r="W20" s="2">
        <v>5.6</v>
      </c>
      <c r="X20" s="2">
        <v>2.2999999999999998</v>
      </c>
      <c r="Y20" s="2">
        <v>3.2</v>
      </c>
      <c r="Z20" s="2">
        <v>3.8</v>
      </c>
      <c r="AA20" s="2">
        <v>4.9000000000000004</v>
      </c>
      <c r="AB20" s="2">
        <v>4</v>
      </c>
      <c r="AC20" s="2">
        <v>4.8</v>
      </c>
      <c r="AD20" s="2">
        <v>4.7</v>
      </c>
      <c r="AE20" s="2">
        <v>4.9000000000000004</v>
      </c>
      <c r="AF20" s="2">
        <v>6.2</v>
      </c>
      <c r="AG20" s="2">
        <v>6.5</v>
      </c>
      <c r="AH20" s="2">
        <v>6.7</v>
      </c>
      <c r="AI20" s="15">
        <v>7.8</v>
      </c>
    </row>
    <row r="21" spans="2:35" x14ac:dyDescent="0.25">
      <c r="B21" s="464" t="s">
        <v>430</v>
      </c>
      <c r="C21" s="228">
        <v>2.7</v>
      </c>
      <c r="D21" s="2">
        <v>1.9</v>
      </c>
      <c r="E21" s="2">
        <v>1.7</v>
      </c>
      <c r="F21" s="2">
        <v>1.6</v>
      </c>
      <c r="G21" s="2">
        <v>1.1000000000000001</v>
      </c>
      <c r="H21" s="2">
        <v>1.1000000000000001</v>
      </c>
      <c r="I21" s="2">
        <v>0.4</v>
      </c>
      <c r="J21" s="2">
        <v>1.7</v>
      </c>
      <c r="K21" s="14"/>
      <c r="L21" s="2">
        <v>2.2999999999999998</v>
      </c>
      <c r="M21" s="2">
        <v>2.4</v>
      </c>
      <c r="N21" s="2">
        <v>4.8</v>
      </c>
      <c r="O21" s="2">
        <v>4.7</v>
      </c>
      <c r="P21" s="2">
        <v>2.2999999999999998</v>
      </c>
      <c r="Q21" s="2">
        <v>4.7</v>
      </c>
      <c r="R21" s="2">
        <v>3.7</v>
      </c>
      <c r="S21" s="2">
        <v>4.4000000000000004</v>
      </c>
      <c r="T21" s="2">
        <v>3.8</v>
      </c>
      <c r="U21" s="2">
        <v>3.3</v>
      </c>
      <c r="V21" s="2">
        <v>3.8</v>
      </c>
      <c r="W21" s="2">
        <v>6.3</v>
      </c>
      <c r="X21" s="2">
        <v>3.5</v>
      </c>
      <c r="Y21" s="2">
        <v>4.2</v>
      </c>
      <c r="Z21" s="2">
        <v>4.8</v>
      </c>
      <c r="AA21" s="2">
        <v>5.7</v>
      </c>
      <c r="AB21" s="2">
        <v>4.9000000000000004</v>
      </c>
      <c r="AC21" s="2">
        <v>5.6</v>
      </c>
      <c r="AD21" s="2">
        <v>6.3</v>
      </c>
      <c r="AE21" s="2">
        <v>5.8</v>
      </c>
      <c r="AF21" s="2">
        <v>6.8</v>
      </c>
      <c r="AG21" s="2">
        <v>7.1</v>
      </c>
      <c r="AH21" s="2">
        <v>7.3</v>
      </c>
      <c r="AI21" s="15">
        <v>9.3000000000000007</v>
      </c>
    </row>
    <row r="22" spans="2:35" x14ac:dyDescent="0.25">
      <c r="B22" s="234" t="s">
        <v>324</v>
      </c>
      <c r="C22" s="228">
        <v>2.8</v>
      </c>
      <c r="D22" s="2">
        <v>2.2000000000000002</v>
      </c>
      <c r="E22" s="2">
        <v>2.2000000000000002</v>
      </c>
      <c r="F22" s="2">
        <v>2.4</v>
      </c>
      <c r="G22" s="2">
        <v>1.9</v>
      </c>
      <c r="H22" s="2">
        <v>1.5</v>
      </c>
      <c r="I22" s="2">
        <v>1.7</v>
      </c>
      <c r="J22" s="2">
        <v>0.8</v>
      </c>
      <c r="K22" s="2">
        <v>2.2999999999999998</v>
      </c>
      <c r="L22" s="14"/>
      <c r="M22" s="2">
        <v>0.7</v>
      </c>
      <c r="N22" s="2">
        <v>4</v>
      </c>
      <c r="O22" s="2">
        <v>3.8</v>
      </c>
      <c r="P22" s="2">
        <v>0.9</v>
      </c>
      <c r="Q22" s="2">
        <v>3.8</v>
      </c>
      <c r="R22" s="2">
        <v>2.7</v>
      </c>
      <c r="S22" s="2">
        <v>3.5</v>
      </c>
      <c r="T22" s="2">
        <v>3.2</v>
      </c>
      <c r="U22" s="2">
        <v>2.5</v>
      </c>
      <c r="V22" s="2">
        <v>2.9</v>
      </c>
      <c r="W22" s="2">
        <v>5.7</v>
      </c>
      <c r="X22" s="2">
        <v>2.5</v>
      </c>
      <c r="Y22" s="2">
        <v>3.3</v>
      </c>
      <c r="Z22" s="2">
        <v>4</v>
      </c>
      <c r="AA22" s="2">
        <v>5.0999999999999996</v>
      </c>
      <c r="AB22" s="2">
        <v>4.2</v>
      </c>
      <c r="AC22" s="2">
        <v>4.9000000000000004</v>
      </c>
      <c r="AD22" s="2">
        <v>4.9000000000000004</v>
      </c>
      <c r="AE22" s="2">
        <v>5</v>
      </c>
      <c r="AF22" s="2">
        <v>6.3</v>
      </c>
      <c r="AG22" s="2">
        <v>6.7</v>
      </c>
      <c r="AH22" s="2">
        <v>6.9</v>
      </c>
      <c r="AI22" s="15">
        <v>7.9</v>
      </c>
    </row>
    <row r="23" spans="2:35" x14ac:dyDescent="0.25">
      <c r="B23" s="234" t="s">
        <v>325</v>
      </c>
      <c r="C23" s="228">
        <v>2.9</v>
      </c>
      <c r="D23" s="2">
        <v>2.2999999999999998</v>
      </c>
      <c r="E23" s="2">
        <v>2.2999999999999998</v>
      </c>
      <c r="F23" s="2">
        <v>2.5</v>
      </c>
      <c r="G23" s="2">
        <v>2</v>
      </c>
      <c r="H23" s="2">
        <v>1.6</v>
      </c>
      <c r="I23" s="2">
        <v>1.8</v>
      </c>
      <c r="J23" s="2">
        <v>0.9</v>
      </c>
      <c r="K23" s="2">
        <v>2.4</v>
      </c>
      <c r="L23" s="2">
        <v>0.7</v>
      </c>
      <c r="M23" s="14"/>
      <c r="N23" s="2">
        <v>3.9</v>
      </c>
      <c r="O23" s="2">
        <v>3.8</v>
      </c>
      <c r="P23" s="2">
        <v>0.9</v>
      </c>
      <c r="Q23" s="2">
        <v>3.8</v>
      </c>
      <c r="R23" s="2">
        <v>2.6</v>
      </c>
      <c r="S23" s="2">
        <v>3.5</v>
      </c>
      <c r="T23" s="2">
        <v>3.2</v>
      </c>
      <c r="U23" s="2">
        <v>2.5</v>
      </c>
      <c r="V23" s="2">
        <v>2.8</v>
      </c>
      <c r="W23" s="2">
        <v>5.7</v>
      </c>
      <c r="X23" s="2">
        <v>2.5</v>
      </c>
      <c r="Y23" s="2">
        <v>3.3</v>
      </c>
      <c r="Z23" s="2">
        <v>4</v>
      </c>
      <c r="AA23" s="2">
        <v>5</v>
      </c>
      <c r="AB23" s="2">
        <v>4.0999999999999996</v>
      </c>
      <c r="AC23" s="2">
        <v>4.9000000000000004</v>
      </c>
      <c r="AD23" s="2">
        <v>4.9000000000000004</v>
      </c>
      <c r="AE23" s="2">
        <v>5</v>
      </c>
      <c r="AF23" s="2">
        <v>6.3</v>
      </c>
      <c r="AG23" s="2">
        <v>6.7</v>
      </c>
      <c r="AH23" s="2">
        <v>6.9</v>
      </c>
      <c r="AI23" s="15">
        <v>7.9</v>
      </c>
    </row>
    <row r="24" spans="2:35" x14ac:dyDescent="0.25">
      <c r="B24" s="234" t="s">
        <v>326</v>
      </c>
      <c r="C24" s="228">
        <v>4.5999999999999996</v>
      </c>
      <c r="D24" s="2">
        <v>4.5</v>
      </c>
      <c r="E24" s="2">
        <v>4.8</v>
      </c>
      <c r="F24" s="2">
        <v>5.2</v>
      </c>
      <c r="G24" s="2">
        <v>4.8</v>
      </c>
      <c r="H24" s="2">
        <v>4.3</v>
      </c>
      <c r="I24" s="2">
        <v>3.8</v>
      </c>
      <c r="J24" s="2">
        <v>3.8</v>
      </c>
      <c r="K24" s="2">
        <v>4.8</v>
      </c>
      <c r="L24" s="2">
        <v>4</v>
      </c>
      <c r="M24" s="2">
        <v>3.9</v>
      </c>
      <c r="N24" s="14"/>
      <c r="O24" s="2">
        <v>0.3</v>
      </c>
      <c r="P24" s="2">
        <v>3.2</v>
      </c>
      <c r="Q24" s="2">
        <v>0.6</v>
      </c>
      <c r="R24" s="2">
        <v>1.4</v>
      </c>
      <c r="S24" s="2">
        <v>0.6</v>
      </c>
      <c r="T24" s="2">
        <v>3.8</v>
      </c>
      <c r="U24" s="2">
        <v>3.1</v>
      </c>
      <c r="V24" s="2">
        <v>2.4</v>
      </c>
      <c r="W24" s="2">
        <v>2.9</v>
      </c>
      <c r="X24" s="2">
        <v>1.7</v>
      </c>
      <c r="Y24" s="2">
        <v>0.8</v>
      </c>
      <c r="Z24" s="2">
        <v>1.2</v>
      </c>
      <c r="AA24" s="2">
        <v>2.2999999999999998</v>
      </c>
      <c r="AB24" s="2">
        <v>1.2</v>
      </c>
      <c r="AC24" s="2">
        <v>2</v>
      </c>
      <c r="AD24" s="2">
        <v>2.4</v>
      </c>
      <c r="AE24" s="2">
        <v>2.2000000000000002</v>
      </c>
      <c r="AF24" s="2">
        <v>3.5</v>
      </c>
      <c r="AG24" s="2">
        <v>3.9</v>
      </c>
      <c r="AH24" s="2">
        <v>4.0999999999999996</v>
      </c>
      <c r="AI24" s="15">
        <v>5.5</v>
      </c>
    </row>
    <row r="25" spans="2:35" x14ac:dyDescent="0.25">
      <c r="B25" s="234" t="s">
        <v>327</v>
      </c>
      <c r="C25" s="228">
        <v>4.5</v>
      </c>
      <c r="D25" s="2">
        <v>4.4000000000000004</v>
      </c>
      <c r="E25" s="2">
        <v>4.7</v>
      </c>
      <c r="F25" s="2">
        <v>5.0999999999999996</v>
      </c>
      <c r="G25" s="2">
        <v>4.7</v>
      </c>
      <c r="H25" s="2">
        <v>4.2</v>
      </c>
      <c r="I25" s="2">
        <v>3.7</v>
      </c>
      <c r="J25" s="2">
        <v>3.7</v>
      </c>
      <c r="K25" s="2">
        <v>4.7</v>
      </c>
      <c r="L25" s="2">
        <v>3.8</v>
      </c>
      <c r="M25" s="2">
        <v>3.8</v>
      </c>
      <c r="N25" s="2">
        <v>0.3</v>
      </c>
      <c r="O25" s="14"/>
      <c r="P25" s="2">
        <v>3.1</v>
      </c>
      <c r="Q25" s="2">
        <v>0.6</v>
      </c>
      <c r="R25" s="2">
        <v>1.3</v>
      </c>
      <c r="S25" s="2">
        <v>0.6</v>
      </c>
      <c r="T25" s="2">
        <v>3.7</v>
      </c>
      <c r="U25" s="2">
        <v>3</v>
      </c>
      <c r="V25" s="2">
        <v>2.2999999999999998</v>
      </c>
      <c r="W25" s="2">
        <v>2.6</v>
      </c>
      <c r="X25" s="2">
        <v>1.5</v>
      </c>
      <c r="Y25" s="2">
        <v>0.6</v>
      </c>
      <c r="Z25" s="2">
        <v>0.9</v>
      </c>
      <c r="AA25" s="2">
        <v>2</v>
      </c>
      <c r="AB25" s="2">
        <v>0.9</v>
      </c>
      <c r="AC25" s="2">
        <v>1.8</v>
      </c>
      <c r="AD25" s="2">
        <v>2.2000000000000002</v>
      </c>
      <c r="AE25" s="2">
        <v>1.9</v>
      </c>
      <c r="AF25" s="2">
        <v>3.2</v>
      </c>
      <c r="AG25" s="2">
        <v>3.6</v>
      </c>
      <c r="AH25" s="2">
        <v>3.8</v>
      </c>
      <c r="AI25" s="15">
        <v>5.3</v>
      </c>
    </row>
    <row r="26" spans="2:35" x14ac:dyDescent="0.25">
      <c r="B26" s="231" t="s">
        <v>328</v>
      </c>
      <c r="C26" s="228">
        <v>2.4</v>
      </c>
      <c r="D26" s="2">
        <v>1.9</v>
      </c>
      <c r="E26" s="2">
        <v>2.1</v>
      </c>
      <c r="F26" s="2">
        <v>2.4</v>
      </c>
      <c r="G26" s="2">
        <v>1.9</v>
      </c>
      <c r="H26" s="2">
        <v>1.5</v>
      </c>
      <c r="I26" s="2">
        <v>1.7</v>
      </c>
      <c r="J26" s="2">
        <v>0.8</v>
      </c>
      <c r="K26" s="2">
        <v>2.2999999999999998</v>
      </c>
      <c r="L26" s="2">
        <v>0.9</v>
      </c>
      <c r="M26" s="2">
        <v>0.9</v>
      </c>
      <c r="N26" s="2">
        <v>3.2</v>
      </c>
      <c r="O26" s="2">
        <v>3.1</v>
      </c>
      <c r="P26" s="14"/>
      <c r="Q26" s="2">
        <v>3</v>
      </c>
      <c r="R26" s="2">
        <v>1.9</v>
      </c>
      <c r="S26" s="2">
        <v>2.7</v>
      </c>
      <c r="T26" s="2">
        <v>2.4</v>
      </c>
      <c r="U26" s="2">
        <v>1.7</v>
      </c>
      <c r="V26" s="2">
        <v>2.1</v>
      </c>
      <c r="W26" s="2">
        <v>4.9000000000000004</v>
      </c>
      <c r="X26" s="2">
        <v>1.7</v>
      </c>
      <c r="Y26" s="2">
        <v>2.6</v>
      </c>
      <c r="Z26" s="2">
        <v>3.2</v>
      </c>
      <c r="AA26" s="2">
        <v>4.3</v>
      </c>
      <c r="AB26" s="2">
        <v>3.4</v>
      </c>
      <c r="AC26" s="2">
        <v>4.0999999999999996</v>
      </c>
      <c r="AD26" s="2">
        <v>4.2</v>
      </c>
      <c r="AE26" s="2">
        <v>4.3</v>
      </c>
      <c r="AF26" s="2">
        <v>5.5</v>
      </c>
      <c r="AG26" s="2">
        <v>5.9</v>
      </c>
      <c r="AH26" s="2">
        <v>6.1</v>
      </c>
      <c r="AI26" s="15">
        <v>7.3</v>
      </c>
    </row>
    <row r="27" spans="2:35" x14ac:dyDescent="0.25">
      <c r="B27" s="231" t="s">
        <v>329</v>
      </c>
      <c r="C27" s="228">
        <v>4.4000000000000004</v>
      </c>
      <c r="D27" s="2">
        <v>4.3</v>
      </c>
      <c r="E27" s="2">
        <v>4.7</v>
      </c>
      <c r="F27" s="2">
        <v>5.0999999999999996</v>
      </c>
      <c r="G27" s="2">
        <v>4.7</v>
      </c>
      <c r="H27" s="2">
        <v>4.2</v>
      </c>
      <c r="I27" s="2">
        <v>3.7</v>
      </c>
      <c r="J27" s="2">
        <v>3.7</v>
      </c>
      <c r="K27" s="2">
        <v>4.7</v>
      </c>
      <c r="L27" s="2">
        <v>3.8</v>
      </c>
      <c r="M27" s="2">
        <v>3.8</v>
      </c>
      <c r="N27" s="2">
        <v>0.6</v>
      </c>
      <c r="O27" s="2">
        <v>0.6</v>
      </c>
      <c r="P27" s="2">
        <v>3</v>
      </c>
      <c r="Q27" s="14"/>
      <c r="R27" s="2">
        <v>1.2</v>
      </c>
      <c r="S27" s="2">
        <v>0.5</v>
      </c>
      <c r="T27" s="2">
        <v>3.7</v>
      </c>
      <c r="U27" s="2">
        <v>3</v>
      </c>
      <c r="V27" s="2">
        <v>2.2999999999999998</v>
      </c>
      <c r="W27" s="2">
        <v>3.1</v>
      </c>
      <c r="X27" s="2">
        <v>1.6</v>
      </c>
      <c r="Y27" s="2">
        <v>1</v>
      </c>
      <c r="Z27" s="2">
        <v>1.4</v>
      </c>
      <c r="AA27" s="2">
        <v>2.4</v>
      </c>
      <c r="AB27" s="2">
        <v>1.4</v>
      </c>
      <c r="AC27" s="2">
        <v>2.2000000000000002</v>
      </c>
      <c r="AD27" s="2">
        <v>2.6</v>
      </c>
      <c r="AE27" s="2">
        <v>2.4</v>
      </c>
      <c r="AF27" s="2">
        <v>3.7</v>
      </c>
      <c r="AG27" s="2">
        <v>4.0999999999999996</v>
      </c>
      <c r="AH27" s="2">
        <v>4.3</v>
      </c>
      <c r="AI27" s="15">
        <v>5.7</v>
      </c>
    </row>
    <row r="28" spans="2:35" x14ac:dyDescent="0.25">
      <c r="B28" s="231" t="s">
        <v>330</v>
      </c>
      <c r="C28" s="228">
        <v>3.3</v>
      </c>
      <c r="D28" s="2">
        <v>3.2</v>
      </c>
      <c r="E28" s="2">
        <v>3.5</v>
      </c>
      <c r="F28" s="2">
        <v>3.9</v>
      </c>
      <c r="G28" s="2">
        <v>3.5</v>
      </c>
      <c r="H28" s="2">
        <v>3</v>
      </c>
      <c r="I28" s="2">
        <v>2.9</v>
      </c>
      <c r="J28" s="2">
        <v>2.5</v>
      </c>
      <c r="K28" s="2">
        <v>3.7</v>
      </c>
      <c r="L28" s="2">
        <v>2.7</v>
      </c>
      <c r="M28" s="2">
        <v>2.6</v>
      </c>
      <c r="N28" s="2">
        <v>1.4</v>
      </c>
      <c r="O28" s="2">
        <v>1.3</v>
      </c>
      <c r="P28" s="2">
        <v>1.9</v>
      </c>
      <c r="Q28" s="2">
        <v>1.2</v>
      </c>
      <c r="R28" s="14"/>
      <c r="S28" s="2">
        <v>0.9</v>
      </c>
      <c r="T28" s="2">
        <v>2.5</v>
      </c>
      <c r="U28" s="2">
        <v>1.8</v>
      </c>
      <c r="V28" s="2">
        <v>1.1000000000000001</v>
      </c>
      <c r="W28" s="2">
        <v>3.2</v>
      </c>
      <c r="X28" s="2">
        <v>0.5</v>
      </c>
      <c r="Y28" s="2">
        <v>0.9</v>
      </c>
      <c r="Z28" s="2">
        <v>1.5</v>
      </c>
      <c r="AA28" s="2">
        <v>2.6</v>
      </c>
      <c r="AB28" s="2">
        <v>1.7</v>
      </c>
      <c r="AC28" s="2">
        <v>2.4</v>
      </c>
      <c r="AD28" s="2">
        <v>2.8</v>
      </c>
      <c r="AE28" s="2">
        <v>2.6</v>
      </c>
      <c r="AF28" s="2">
        <v>3.8</v>
      </c>
      <c r="AG28" s="2">
        <v>4.2</v>
      </c>
      <c r="AH28" s="2">
        <v>4.4000000000000004</v>
      </c>
      <c r="AI28" s="15">
        <v>5.8</v>
      </c>
    </row>
    <row r="29" spans="2:35" x14ac:dyDescent="0.25">
      <c r="B29" s="231" t="s">
        <v>331</v>
      </c>
      <c r="C29" s="228">
        <v>4.0999999999999996</v>
      </c>
      <c r="D29" s="2">
        <v>4</v>
      </c>
      <c r="E29" s="2">
        <v>4.3</v>
      </c>
      <c r="F29" s="2">
        <v>4.7</v>
      </c>
      <c r="G29" s="2">
        <v>4.3</v>
      </c>
      <c r="H29" s="2">
        <v>3.9</v>
      </c>
      <c r="I29" s="2">
        <v>3.5</v>
      </c>
      <c r="J29" s="2">
        <v>3.3</v>
      </c>
      <c r="K29" s="2">
        <v>4.4000000000000004</v>
      </c>
      <c r="L29" s="2">
        <v>3.5</v>
      </c>
      <c r="M29" s="2">
        <v>3.5</v>
      </c>
      <c r="N29" s="2">
        <v>0.6</v>
      </c>
      <c r="O29" s="2">
        <v>0.6</v>
      </c>
      <c r="P29" s="2">
        <v>2.7</v>
      </c>
      <c r="Q29" s="2">
        <v>0.5</v>
      </c>
      <c r="R29" s="2">
        <v>0.9</v>
      </c>
      <c r="S29" s="14"/>
      <c r="T29" s="2">
        <v>3.4</v>
      </c>
      <c r="U29" s="2">
        <v>2.7</v>
      </c>
      <c r="V29" s="2">
        <v>2</v>
      </c>
      <c r="W29" s="2">
        <v>3.1</v>
      </c>
      <c r="X29" s="2">
        <v>1.2</v>
      </c>
      <c r="Y29" s="2">
        <v>1</v>
      </c>
      <c r="Z29" s="2">
        <v>1.4</v>
      </c>
      <c r="AA29" s="2">
        <v>2.5</v>
      </c>
      <c r="AB29" s="2">
        <v>1.4</v>
      </c>
      <c r="AC29" s="2">
        <v>2.2000000000000002</v>
      </c>
      <c r="AD29" s="2">
        <v>2.6</v>
      </c>
      <c r="AE29" s="2">
        <v>2.5</v>
      </c>
      <c r="AF29" s="2">
        <v>3.7</v>
      </c>
      <c r="AG29" s="2">
        <v>4.0999999999999996</v>
      </c>
      <c r="AH29" s="2">
        <v>4.3</v>
      </c>
      <c r="AI29" s="15">
        <v>5.7</v>
      </c>
    </row>
    <row r="30" spans="2:35" x14ac:dyDescent="0.25">
      <c r="B30" s="231" t="s">
        <v>332</v>
      </c>
      <c r="C30" s="228">
        <v>2.4</v>
      </c>
      <c r="D30" s="2">
        <v>2.7</v>
      </c>
      <c r="E30" s="2">
        <v>3.3</v>
      </c>
      <c r="F30" s="2">
        <v>3.9</v>
      </c>
      <c r="G30" s="2">
        <v>3.6</v>
      </c>
      <c r="H30" s="2">
        <v>3.2</v>
      </c>
      <c r="I30" s="2">
        <v>3</v>
      </c>
      <c r="J30" s="2">
        <v>2.9</v>
      </c>
      <c r="K30" s="2">
        <v>3.8</v>
      </c>
      <c r="L30" s="2">
        <v>3.2</v>
      </c>
      <c r="M30" s="2">
        <v>3.2</v>
      </c>
      <c r="N30" s="2">
        <v>3.8</v>
      </c>
      <c r="O30" s="2">
        <v>3.7</v>
      </c>
      <c r="P30" s="2">
        <v>2.4</v>
      </c>
      <c r="Q30" s="2">
        <v>3.7</v>
      </c>
      <c r="R30" s="2">
        <v>2.5</v>
      </c>
      <c r="S30" s="2">
        <v>3.4</v>
      </c>
      <c r="T30" s="14"/>
      <c r="U30" s="2">
        <v>0.7</v>
      </c>
      <c r="V30" s="2">
        <v>2.5</v>
      </c>
      <c r="W30" s="2">
        <v>5.6</v>
      </c>
      <c r="X30" s="2">
        <v>2.2999999999999998</v>
      </c>
      <c r="Y30" s="2">
        <v>3.2</v>
      </c>
      <c r="Z30" s="2">
        <v>3.8</v>
      </c>
      <c r="AA30" s="2">
        <v>4.9000000000000004</v>
      </c>
      <c r="AB30" s="2">
        <v>4</v>
      </c>
      <c r="AC30" s="2">
        <v>4.8</v>
      </c>
      <c r="AD30" s="2">
        <v>4.8</v>
      </c>
      <c r="AE30" s="2">
        <v>4.9000000000000004</v>
      </c>
      <c r="AF30" s="2">
        <v>6.2</v>
      </c>
      <c r="AG30" s="2">
        <v>6.6</v>
      </c>
      <c r="AH30" s="2">
        <v>6.8</v>
      </c>
      <c r="AI30" s="15">
        <v>7.8</v>
      </c>
    </row>
    <row r="31" spans="2:35" x14ac:dyDescent="0.25">
      <c r="B31" s="231" t="s">
        <v>333</v>
      </c>
      <c r="C31" s="228">
        <v>2</v>
      </c>
      <c r="D31" s="2">
        <v>2.2000000000000002</v>
      </c>
      <c r="E31" s="2">
        <v>2.7</v>
      </c>
      <c r="F31" s="2">
        <v>3.3</v>
      </c>
      <c r="G31" s="2">
        <v>3</v>
      </c>
      <c r="H31" s="2">
        <v>2.6</v>
      </c>
      <c r="I31" s="2">
        <v>2.5</v>
      </c>
      <c r="J31" s="2">
        <v>2.2000000000000002</v>
      </c>
      <c r="K31" s="2">
        <v>3.3</v>
      </c>
      <c r="L31" s="2">
        <v>2.5</v>
      </c>
      <c r="M31" s="2">
        <v>2.5</v>
      </c>
      <c r="N31" s="2">
        <v>3.1</v>
      </c>
      <c r="O31" s="2">
        <v>3</v>
      </c>
      <c r="P31" s="2">
        <v>1.7</v>
      </c>
      <c r="Q31" s="2">
        <v>3</v>
      </c>
      <c r="R31" s="2">
        <v>1.8</v>
      </c>
      <c r="S31" s="2">
        <v>2.7</v>
      </c>
      <c r="T31" s="2">
        <v>0.7</v>
      </c>
      <c r="U31" s="14"/>
      <c r="V31" s="2">
        <v>1.8</v>
      </c>
      <c r="W31" s="2">
        <v>4.9000000000000004</v>
      </c>
      <c r="X31" s="2">
        <v>1.7</v>
      </c>
      <c r="Y31" s="2">
        <v>2.5</v>
      </c>
      <c r="Z31" s="2">
        <v>3.2</v>
      </c>
      <c r="AA31" s="2">
        <v>4.3</v>
      </c>
      <c r="AB31" s="2">
        <v>3.4</v>
      </c>
      <c r="AC31" s="2">
        <v>4.0999999999999996</v>
      </c>
      <c r="AD31" s="2">
        <v>4.2</v>
      </c>
      <c r="AE31" s="2">
        <v>4.4000000000000004</v>
      </c>
      <c r="AF31" s="2">
        <v>5.5</v>
      </c>
      <c r="AG31" s="2">
        <v>5.9</v>
      </c>
      <c r="AH31" s="2">
        <v>6.1</v>
      </c>
      <c r="AI31" s="15">
        <v>7.2</v>
      </c>
    </row>
    <row r="32" spans="2:35" x14ac:dyDescent="0.25">
      <c r="B32" s="231" t="s">
        <v>334</v>
      </c>
      <c r="C32" s="228">
        <v>3.3</v>
      </c>
      <c r="D32" s="2">
        <v>3.3</v>
      </c>
      <c r="E32" s="2">
        <v>3.7</v>
      </c>
      <c r="F32" s="2">
        <v>4.0999999999999996</v>
      </c>
      <c r="G32" s="2">
        <v>3.7</v>
      </c>
      <c r="H32" s="2">
        <v>3.2</v>
      </c>
      <c r="I32" s="2">
        <v>3</v>
      </c>
      <c r="J32" s="2">
        <v>2.7</v>
      </c>
      <c r="K32" s="2">
        <v>3.8</v>
      </c>
      <c r="L32" s="2">
        <v>2.9</v>
      </c>
      <c r="M32" s="2">
        <v>2.8</v>
      </c>
      <c r="N32" s="2">
        <v>2.4</v>
      </c>
      <c r="O32" s="2">
        <v>2.2999999999999998</v>
      </c>
      <c r="P32" s="2">
        <v>2.1</v>
      </c>
      <c r="Q32" s="2">
        <v>2.2999999999999998</v>
      </c>
      <c r="R32" s="2">
        <v>1.1000000000000001</v>
      </c>
      <c r="S32" s="2">
        <v>2</v>
      </c>
      <c r="T32" s="2">
        <v>2.5</v>
      </c>
      <c r="U32" s="2">
        <v>1.8</v>
      </c>
      <c r="V32" s="14"/>
      <c r="W32" s="2">
        <v>4.2</v>
      </c>
      <c r="X32" s="2">
        <v>0.8</v>
      </c>
      <c r="Y32" s="2">
        <v>1.8</v>
      </c>
      <c r="Z32" s="2">
        <v>2.4</v>
      </c>
      <c r="AA32" s="2">
        <v>3.5</v>
      </c>
      <c r="AB32" s="2">
        <v>2.6</v>
      </c>
      <c r="AC32" s="2">
        <v>3.4</v>
      </c>
      <c r="AD32" s="2">
        <v>3.6</v>
      </c>
      <c r="AE32" s="2">
        <v>3.5</v>
      </c>
      <c r="AF32" s="2">
        <v>4.8</v>
      </c>
      <c r="AG32" s="2">
        <v>5.2</v>
      </c>
      <c r="AH32" s="2">
        <v>5.4</v>
      </c>
      <c r="AI32" s="15">
        <v>6.6</v>
      </c>
    </row>
    <row r="33" spans="2:35" x14ac:dyDescent="0.25">
      <c r="B33" s="231" t="s">
        <v>335</v>
      </c>
      <c r="C33" s="228">
        <v>6.4</v>
      </c>
      <c r="D33" s="2">
        <v>6.2</v>
      </c>
      <c r="E33" s="2">
        <v>6.6</v>
      </c>
      <c r="F33" s="2">
        <v>7</v>
      </c>
      <c r="G33" s="2">
        <v>6.5</v>
      </c>
      <c r="H33" s="2">
        <v>6.1</v>
      </c>
      <c r="I33" s="2">
        <v>5.2</v>
      </c>
      <c r="J33" s="2">
        <v>5.6</v>
      </c>
      <c r="K33" s="2">
        <v>6.3</v>
      </c>
      <c r="L33" s="2">
        <v>5.7</v>
      </c>
      <c r="M33" s="2">
        <v>5.7</v>
      </c>
      <c r="N33" s="2">
        <v>2.9</v>
      </c>
      <c r="O33" s="2">
        <v>2.6</v>
      </c>
      <c r="P33" s="2">
        <v>4.9000000000000004</v>
      </c>
      <c r="Q33" s="2">
        <v>3.1</v>
      </c>
      <c r="R33" s="2">
        <v>3.2</v>
      </c>
      <c r="S33" s="2">
        <v>3.1</v>
      </c>
      <c r="T33" s="2">
        <v>5.6</v>
      </c>
      <c r="U33" s="2">
        <v>4.9000000000000004</v>
      </c>
      <c r="V33" s="2">
        <v>4.2</v>
      </c>
      <c r="W33" s="14"/>
      <c r="X33" s="2">
        <v>3.4</v>
      </c>
      <c r="Y33" s="2">
        <v>2.5</v>
      </c>
      <c r="Z33" s="2">
        <v>1.9</v>
      </c>
      <c r="AA33" s="2">
        <v>0.8</v>
      </c>
      <c r="AB33" s="2">
        <v>2.5</v>
      </c>
      <c r="AC33" s="2">
        <v>2.1</v>
      </c>
      <c r="AD33" s="2">
        <v>2.4</v>
      </c>
      <c r="AE33" s="2">
        <v>1.8</v>
      </c>
      <c r="AF33" s="2">
        <v>1.7</v>
      </c>
      <c r="AG33" s="2">
        <v>1.5</v>
      </c>
      <c r="AH33" s="2">
        <v>1.7</v>
      </c>
      <c r="AI33" s="15">
        <v>3.5</v>
      </c>
    </row>
    <row r="34" spans="2:35" x14ac:dyDescent="0.25">
      <c r="B34" s="231" t="s">
        <v>431</v>
      </c>
      <c r="C34" s="228">
        <v>3.1</v>
      </c>
      <c r="D34" s="2">
        <v>3</v>
      </c>
      <c r="E34" s="2">
        <v>3.3</v>
      </c>
      <c r="F34" s="2">
        <v>3.7</v>
      </c>
      <c r="G34" s="2">
        <v>3.3</v>
      </c>
      <c r="H34" s="2">
        <v>2.9</v>
      </c>
      <c r="I34" s="2">
        <v>2.7</v>
      </c>
      <c r="J34" s="2">
        <v>2.2999999999999998</v>
      </c>
      <c r="K34" s="2">
        <v>3.5</v>
      </c>
      <c r="L34" s="2">
        <v>2.5</v>
      </c>
      <c r="M34" s="2">
        <v>2.5</v>
      </c>
      <c r="N34" s="2">
        <v>1.7</v>
      </c>
      <c r="O34" s="2">
        <v>1.5</v>
      </c>
      <c r="P34" s="2">
        <v>1.7</v>
      </c>
      <c r="Q34" s="2">
        <v>1.6</v>
      </c>
      <c r="R34" s="2">
        <v>0.5</v>
      </c>
      <c r="S34" s="2">
        <v>1.2</v>
      </c>
      <c r="T34" s="2">
        <v>2.2999999999999998</v>
      </c>
      <c r="U34" s="2">
        <v>1.7</v>
      </c>
      <c r="V34" s="2">
        <v>0.8</v>
      </c>
      <c r="W34" s="2">
        <v>3.4</v>
      </c>
      <c r="X34" s="14"/>
      <c r="Y34" s="2">
        <v>1</v>
      </c>
      <c r="Z34" s="2">
        <v>1.7</v>
      </c>
      <c r="AA34" s="2">
        <v>2.7</v>
      </c>
      <c r="AB34" s="2">
        <v>1.8</v>
      </c>
      <c r="AC34" s="2">
        <v>2.6</v>
      </c>
      <c r="AD34" s="2">
        <v>2.9</v>
      </c>
      <c r="AE34" s="2">
        <v>2.8</v>
      </c>
      <c r="AF34" s="2">
        <v>4</v>
      </c>
      <c r="AG34" s="2">
        <v>4.4000000000000004</v>
      </c>
      <c r="AH34" s="2">
        <v>4.5999999999999996</v>
      </c>
      <c r="AI34" s="15">
        <v>6</v>
      </c>
    </row>
    <row r="35" spans="2:35" x14ac:dyDescent="0.25">
      <c r="B35" s="231" t="s">
        <v>336</v>
      </c>
      <c r="C35" s="228">
        <v>4</v>
      </c>
      <c r="D35" s="2">
        <v>3.9</v>
      </c>
      <c r="E35" s="2">
        <v>4.2</v>
      </c>
      <c r="F35" s="2">
        <v>4.5999999999999996</v>
      </c>
      <c r="G35" s="2">
        <v>4.2</v>
      </c>
      <c r="H35" s="2">
        <v>3.7</v>
      </c>
      <c r="I35" s="2">
        <v>3.4</v>
      </c>
      <c r="J35" s="2">
        <v>3.2</v>
      </c>
      <c r="K35" s="2">
        <v>4.2</v>
      </c>
      <c r="L35" s="2">
        <v>3.3</v>
      </c>
      <c r="M35" s="2">
        <v>3.3</v>
      </c>
      <c r="N35" s="2">
        <v>0.8</v>
      </c>
      <c r="O35" s="2">
        <v>0.6</v>
      </c>
      <c r="P35" s="2">
        <v>2.6</v>
      </c>
      <c r="Q35" s="2">
        <v>1</v>
      </c>
      <c r="R35" s="2">
        <v>0.9</v>
      </c>
      <c r="S35" s="2">
        <v>1</v>
      </c>
      <c r="T35" s="2">
        <v>3.2</v>
      </c>
      <c r="U35" s="2">
        <v>2.5</v>
      </c>
      <c r="V35" s="2">
        <v>1.8</v>
      </c>
      <c r="W35" s="2">
        <v>2.5</v>
      </c>
      <c r="X35" s="2">
        <v>1</v>
      </c>
      <c r="Y35" s="14"/>
      <c r="Z35" s="2">
        <v>0.7</v>
      </c>
      <c r="AA35" s="2">
        <v>1.8</v>
      </c>
      <c r="AB35" s="2">
        <v>0.9</v>
      </c>
      <c r="AC35" s="2">
        <v>1.7</v>
      </c>
      <c r="AD35" s="2">
        <v>2.1</v>
      </c>
      <c r="AE35" s="2">
        <v>1.8</v>
      </c>
      <c r="AF35" s="2">
        <v>3.1</v>
      </c>
      <c r="AG35" s="2">
        <v>3.5</v>
      </c>
      <c r="AH35" s="2">
        <v>3.7</v>
      </c>
      <c r="AI35" s="15">
        <v>5.0999999999999996</v>
      </c>
    </row>
    <row r="36" spans="2:35" x14ac:dyDescent="0.25">
      <c r="B36" s="231" t="s">
        <v>337</v>
      </c>
      <c r="C36" s="228">
        <v>4.5999999999999996</v>
      </c>
      <c r="D36" s="2">
        <v>4.5</v>
      </c>
      <c r="E36" s="2">
        <v>4.8</v>
      </c>
      <c r="F36" s="2">
        <v>5.2</v>
      </c>
      <c r="G36" s="2">
        <v>4.8</v>
      </c>
      <c r="H36" s="2">
        <v>4.4000000000000004</v>
      </c>
      <c r="I36" s="2">
        <v>3.9</v>
      </c>
      <c r="J36" s="2">
        <v>3.8</v>
      </c>
      <c r="K36" s="2">
        <v>4.8</v>
      </c>
      <c r="L36" s="2">
        <v>4</v>
      </c>
      <c r="M36" s="2">
        <v>4</v>
      </c>
      <c r="N36" s="2">
        <v>1.2</v>
      </c>
      <c r="O36" s="2">
        <v>0.9</v>
      </c>
      <c r="P36" s="2">
        <v>3.2</v>
      </c>
      <c r="Q36" s="2">
        <v>1.4</v>
      </c>
      <c r="R36" s="2">
        <v>1.5</v>
      </c>
      <c r="S36" s="2">
        <v>1.4</v>
      </c>
      <c r="T36" s="2">
        <v>3.8</v>
      </c>
      <c r="U36" s="2">
        <v>3.2</v>
      </c>
      <c r="V36" s="2">
        <v>2.4</v>
      </c>
      <c r="W36" s="2">
        <v>1.9</v>
      </c>
      <c r="X36" s="2">
        <v>1.7</v>
      </c>
      <c r="Y36" s="2">
        <v>0.7</v>
      </c>
      <c r="Z36" s="14"/>
      <c r="AA36" s="2">
        <v>1.2</v>
      </c>
      <c r="AB36" s="2">
        <v>0.9</v>
      </c>
      <c r="AC36" s="2">
        <v>1.2</v>
      </c>
      <c r="AD36" s="2">
        <v>1.7</v>
      </c>
      <c r="AE36" s="2">
        <v>1.4</v>
      </c>
      <c r="AF36" s="2">
        <v>2.5</v>
      </c>
      <c r="AG36" s="2">
        <v>2.9</v>
      </c>
      <c r="AH36" s="2">
        <v>3.1</v>
      </c>
      <c r="AI36" s="15">
        <v>4.5999999999999996</v>
      </c>
    </row>
    <row r="37" spans="2:35" x14ac:dyDescent="0.25">
      <c r="B37" s="231" t="s">
        <v>338</v>
      </c>
      <c r="C37" s="228">
        <v>5.7</v>
      </c>
      <c r="D37" s="2">
        <v>5.6</v>
      </c>
      <c r="E37" s="2">
        <v>5.9</v>
      </c>
      <c r="F37" s="2">
        <v>6.3</v>
      </c>
      <c r="G37" s="2">
        <v>5.9</v>
      </c>
      <c r="H37" s="2">
        <v>5.5</v>
      </c>
      <c r="I37" s="2">
        <v>4.7</v>
      </c>
      <c r="J37" s="2">
        <v>4.9000000000000004</v>
      </c>
      <c r="K37" s="2">
        <v>5.7</v>
      </c>
      <c r="L37" s="2">
        <v>5.0999999999999996</v>
      </c>
      <c r="M37" s="2">
        <v>5</v>
      </c>
      <c r="N37" s="2">
        <v>2.2999999999999998</v>
      </c>
      <c r="O37" s="2">
        <v>2</v>
      </c>
      <c r="P37" s="2">
        <v>4.3</v>
      </c>
      <c r="Q37" s="2">
        <v>2.4</v>
      </c>
      <c r="R37" s="2">
        <v>2.6</v>
      </c>
      <c r="S37" s="2">
        <v>2.5</v>
      </c>
      <c r="T37" s="2">
        <v>4.9000000000000004</v>
      </c>
      <c r="U37" s="2">
        <v>4.3</v>
      </c>
      <c r="V37" s="2">
        <v>3.5</v>
      </c>
      <c r="W37" s="2">
        <v>0.8</v>
      </c>
      <c r="X37" s="2">
        <v>2.7</v>
      </c>
      <c r="Y37" s="2">
        <v>1.8</v>
      </c>
      <c r="Z37" s="2">
        <v>1.2</v>
      </c>
      <c r="AA37" s="14"/>
      <c r="AB37" s="2">
        <v>1.8</v>
      </c>
      <c r="AC37" s="2">
        <v>1.4</v>
      </c>
      <c r="AD37" s="2">
        <v>1.8</v>
      </c>
      <c r="AE37" s="2">
        <v>1.3</v>
      </c>
      <c r="AF37" s="2">
        <v>1.6</v>
      </c>
      <c r="AG37" s="2">
        <v>1.8</v>
      </c>
      <c r="AH37" s="2">
        <v>2</v>
      </c>
      <c r="AI37" s="15">
        <v>3.7</v>
      </c>
    </row>
    <row r="38" spans="2:35" x14ac:dyDescent="0.25">
      <c r="B38" s="231" t="s">
        <v>339</v>
      </c>
      <c r="C38" s="228">
        <v>4.8</v>
      </c>
      <c r="D38" s="2">
        <v>4.7</v>
      </c>
      <c r="E38" s="2">
        <v>5</v>
      </c>
      <c r="F38" s="2">
        <v>5.4</v>
      </c>
      <c r="G38" s="2">
        <v>5</v>
      </c>
      <c r="H38" s="2">
        <v>4.5</v>
      </c>
      <c r="I38" s="2">
        <v>4</v>
      </c>
      <c r="J38" s="2">
        <v>4</v>
      </c>
      <c r="K38" s="2">
        <v>4.9000000000000004</v>
      </c>
      <c r="L38" s="2">
        <v>4.2</v>
      </c>
      <c r="M38" s="2">
        <v>4.0999999999999996</v>
      </c>
      <c r="N38" s="2">
        <v>1.2</v>
      </c>
      <c r="O38" s="2">
        <v>0.9</v>
      </c>
      <c r="P38" s="2">
        <v>3.4</v>
      </c>
      <c r="Q38" s="2">
        <v>1.4</v>
      </c>
      <c r="R38" s="2">
        <v>1.7</v>
      </c>
      <c r="S38" s="2">
        <v>1.4</v>
      </c>
      <c r="T38" s="2">
        <v>4</v>
      </c>
      <c r="U38" s="2">
        <v>3.4</v>
      </c>
      <c r="V38" s="2">
        <v>2.6</v>
      </c>
      <c r="W38" s="2">
        <v>2.5</v>
      </c>
      <c r="X38" s="2">
        <v>1.8</v>
      </c>
      <c r="Y38" s="2">
        <v>0.9</v>
      </c>
      <c r="Z38" s="2">
        <v>0.9</v>
      </c>
      <c r="AA38" s="2">
        <v>1.8</v>
      </c>
      <c r="AB38" s="14"/>
      <c r="AC38" s="2">
        <v>1.4</v>
      </c>
      <c r="AD38" s="2">
        <v>1.8</v>
      </c>
      <c r="AE38" s="2">
        <v>1.6</v>
      </c>
      <c r="AF38" s="2">
        <v>3</v>
      </c>
      <c r="AG38" s="2">
        <v>3.5</v>
      </c>
      <c r="AH38" s="2">
        <v>3.7</v>
      </c>
      <c r="AI38" s="15">
        <v>5.0999999999999996</v>
      </c>
    </row>
    <row r="39" spans="2:35" x14ac:dyDescent="0.25">
      <c r="B39" s="231" t="s">
        <v>340</v>
      </c>
      <c r="C39" s="228">
        <v>5.6</v>
      </c>
      <c r="D39" s="2">
        <v>5.5</v>
      </c>
      <c r="E39" s="2">
        <v>5.8</v>
      </c>
      <c r="F39" s="2">
        <v>6.2</v>
      </c>
      <c r="G39" s="2">
        <v>5.8</v>
      </c>
      <c r="H39" s="2">
        <v>5.3</v>
      </c>
      <c r="I39" s="2">
        <v>4.5999999999999996</v>
      </c>
      <c r="J39" s="2">
        <v>4.8</v>
      </c>
      <c r="K39" s="2">
        <v>5.6</v>
      </c>
      <c r="L39" s="2">
        <v>4.9000000000000004</v>
      </c>
      <c r="M39" s="2">
        <v>4.9000000000000004</v>
      </c>
      <c r="N39" s="2">
        <v>2</v>
      </c>
      <c r="O39" s="2">
        <v>1.8</v>
      </c>
      <c r="P39" s="2">
        <v>4.0999999999999996</v>
      </c>
      <c r="Q39" s="2">
        <v>2.2000000000000002</v>
      </c>
      <c r="R39" s="2">
        <v>2.4</v>
      </c>
      <c r="S39" s="2">
        <v>2.2000000000000002</v>
      </c>
      <c r="T39" s="2">
        <v>4.8</v>
      </c>
      <c r="U39" s="2">
        <v>4.0999999999999996</v>
      </c>
      <c r="V39" s="2">
        <v>3.4</v>
      </c>
      <c r="W39" s="2">
        <v>2.1</v>
      </c>
      <c r="X39" s="2">
        <v>2.6</v>
      </c>
      <c r="Y39" s="2">
        <v>1.7</v>
      </c>
      <c r="Z39" s="2">
        <v>1.2</v>
      </c>
      <c r="AA39" s="2">
        <v>1.4</v>
      </c>
      <c r="AB39" s="2">
        <v>1.4</v>
      </c>
      <c r="AC39" s="14"/>
      <c r="AD39" s="2">
        <v>0.7</v>
      </c>
      <c r="AE39" s="2">
        <v>0.5</v>
      </c>
      <c r="AF39" s="2">
        <v>2.2000000000000002</v>
      </c>
      <c r="AG39" s="2">
        <v>2.7</v>
      </c>
      <c r="AH39" s="2">
        <v>2.9</v>
      </c>
      <c r="AI39" s="15">
        <v>4.5</v>
      </c>
    </row>
    <row r="40" spans="2:35" x14ac:dyDescent="0.25">
      <c r="B40" s="464" t="s">
        <v>341</v>
      </c>
      <c r="C40" s="228">
        <v>5.4</v>
      </c>
      <c r="D40" s="2">
        <v>5.3</v>
      </c>
      <c r="E40" s="2">
        <v>5.6</v>
      </c>
      <c r="F40" s="2">
        <v>6</v>
      </c>
      <c r="G40" s="2">
        <v>5.6</v>
      </c>
      <c r="H40" s="2">
        <v>5.2</v>
      </c>
      <c r="I40" s="2">
        <v>5.0999999999999996</v>
      </c>
      <c r="J40" s="2">
        <v>4.7</v>
      </c>
      <c r="K40" s="2">
        <v>6.3</v>
      </c>
      <c r="L40" s="2">
        <v>4.9000000000000004</v>
      </c>
      <c r="M40" s="2">
        <v>4.9000000000000004</v>
      </c>
      <c r="N40" s="2">
        <v>2.4</v>
      </c>
      <c r="O40" s="2">
        <v>2.2000000000000002</v>
      </c>
      <c r="P40" s="2">
        <v>4.2</v>
      </c>
      <c r="Q40" s="2">
        <v>2.6</v>
      </c>
      <c r="R40" s="2">
        <v>2.8</v>
      </c>
      <c r="S40" s="2">
        <v>2.6</v>
      </c>
      <c r="T40" s="2">
        <v>4.8</v>
      </c>
      <c r="U40" s="2">
        <v>4.2</v>
      </c>
      <c r="V40" s="2">
        <v>3.6</v>
      </c>
      <c r="W40" s="2">
        <v>2.4</v>
      </c>
      <c r="X40" s="2">
        <v>2.9</v>
      </c>
      <c r="Y40" s="2">
        <v>2.1</v>
      </c>
      <c r="Z40" s="2">
        <v>1.7</v>
      </c>
      <c r="AA40" s="2">
        <v>1.8</v>
      </c>
      <c r="AB40" s="2">
        <v>1.8</v>
      </c>
      <c r="AC40" s="2">
        <v>0.7</v>
      </c>
      <c r="AD40" s="14"/>
      <c r="AE40" s="2">
        <v>1.1000000000000001</v>
      </c>
      <c r="AF40" s="2">
        <v>2.5</v>
      </c>
      <c r="AG40" s="2">
        <v>2.9</v>
      </c>
      <c r="AH40" s="2">
        <v>3.1</v>
      </c>
      <c r="AI40" s="15">
        <v>5.0999999999999996</v>
      </c>
    </row>
    <row r="41" spans="2:35" x14ac:dyDescent="0.25">
      <c r="B41" s="233" t="s">
        <v>342</v>
      </c>
      <c r="C41" s="228">
        <v>5.6</v>
      </c>
      <c r="D41" s="2">
        <v>5.5</v>
      </c>
      <c r="E41" s="2">
        <v>6</v>
      </c>
      <c r="F41" s="2">
        <v>6.3</v>
      </c>
      <c r="G41" s="2">
        <v>5.8</v>
      </c>
      <c r="H41" s="2">
        <v>5.4</v>
      </c>
      <c r="I41" s="2">
        <v>4.7</v>
      </c>
      <c r="J41" s="2">
        <v>4.9000000000000004</v>
      </c>
      <c r="K41" s="2">
        <v>5.8</v>
      </c>
      <c r="L41" s="2">
        <v>5</v>
      </c>
      <c r="M41" s="2">
        <v>5</v>
      </c>
      <c r="N41" s="2">
        <v>2.2000000000000002</v>
      </c>
      <c r="O41" s="2">
        <v>1.9</v>
      </c>
      <c r="P41" s="2">
        <v>4.3</v>
      </c>
      <c r="Q41" s="2">
        <v>2.4</v>
      </c>
      <c r="R41" s="2">
        <v>2.6</v>
      </c>
      <c r="S41" s="2">
        <v>2.5</v>
      </c>
      <c r="T41" s="2">
        <v>4.9000000000000004</v>
      </c>
      <c r="U41" s="2">
        <v>4.4000000000000004</v>
      </c>
      <c r="V41" s="2">
        <v>3.5</v>
      </c>
      <c r="W41" s="2">
        <v>1.8</v>
      </c>
      <c r="X41" s="2">
        <v>2.8</v>
      </c>
      <c r="Y41" s="2">
        <v>1.8</v>
      </c>
      <c r="Z41" s="2">
        <v>1.4</v>
      </c>
      <c r="AA41" s="2">
        <v>1.3</v>
      </c>
      <c r="AB41" s="2">
        <v>1.6</v>
      </c>
      <c r="AC41" s="2">
        <v>0.5</v>
      </c>
      <c r="AD41" s="2">
        <v>1.1000000000000001</v>
      </c>
      <c r="AE41" s="14"/>
      <c r="AF41" s="2">
        <v>1.8</v>
      </c>
      <c r="AG41" s="2">
        <v>2.2999999999999998</v>
      </c>
      <c r="AH41" s="2">
        <v>2.5</v>
      </c>
      <c r="AI41" s="15">
        <v>4.2</v>
      </c>
    </row>
    <row r="42" spans="2:35" x14ac:dyDescent="0.25">
      <c r="B42" s="234" t="s">
        <v>343</v>
      </c>
      <c r="C42" s="228">
        <v>7</v>
      </c>
      <c r="D42" s="2">
        <v>6.8</v>
      </c>
      <c r="E42" s="2">
        <v>7.2</v>
      </c>
      <c r="F42" s="2">
        <v>7.6</v>
      </c>
      <c r="G42" s="2">
        <v>7.1</v>
      </c>
      <c r="H42" s="2">
        <v>6.7</v>
      </c>
      <c r="I42" s="2">
        <v>5.6</v>
      </c>
      <c r="J42" s="2">
        <v>6.2</v>
      </c>
      <c r="K42" s="2">
        <v>6.8</v>
      </c>
      <c r="L42" s="2">
        <v>6.3</v>
      </c>
      <c r="M42" s="2">
        <v>6.3</v>
      </c>
      <c r="N42" s="2">
        <v>3.5</v>
      </c>
      <c r="O42" s="2">
        <v>3.2</v>
      </c>
      <c r="P42" s="2">
        <v>5.5</v>
      </c>
      <c r="Q42" s="2">
        <v>3.7</v>
      </c>
      <c r="R42" s="2">
        <v>3.8</v>
      </c>
      <c r="S42" s="2">
        <v>3.7</v>
      </c>
      <c r="T42" s="2">
        <v>6.2</v>
      </c>
      <c r="U42" s="2">
        <v>5.5</v>
      </c>
      <c r="V42" s="2">
        <v>4.8</v>
      </c>
      <c r="W42" s="2">
        <v>1.7</v>
      </c>
      <c r="X42" s="2">
        <v>4</v>
      </c>
      <c r="Y42" s="2">
        <v>3.1</v>
      </c>
      <c r="Z42" s="2">
        <v>2.5</v>
      </c>
      <c r="AA42" s="2">
        <v>1.6</v>
      </c>
      <c r="AB42" s="2">
        <v>3</v>
      </c>
      <c r="AC42" s="2">
        <v>2.2000000000000002</v>
      </c>
      <c r="AD42" s="2">
        <v>2.5</v>
      </c>
      <c r="AE42" s="2">
        <v>1.8</v>
      </c>
      <c r="AF42" s="14"/>
      <c r="AG42" s="2">
        <v>1.3</v>
      </c>
      <c r="AH42" s="2">
        <v>1.6</v>
      </c>
      <c r="AI42" s="15">
        <v>3.3</v>
      </c>
    </row>
    <row r="43" spans="2:35" x14ac:dyDescent="0.25">
      <c r="B43" s="231" t="s">
        <v>344</v>
      </c>
      <c r="C43" s="228">
        <v>7.3</v>
      </c>
      <c r="D43" s="2">
        <v>7.2</v>
      </c>
      <c r="E43" s="2">
        <v>7.5</v>
      </c>
      <c r="F43" s="2">
        <v>8</v>
      </c>
      <c r="G43" s="2">
        <v>7.5</v>
      </c>
      <c r="H43" s="2">
        <v>7.1</v>
      </c>
      <c r="I43" s="2">
        <v>5.9</v>
      </c>
      <c r="J43" s="2">
        <v>6.5</v>
      </c>
      <c r="K43" s="2">
        <v>7.1</v>
      </c>
      <c r="L43" s="2">
        <v>6.7</v>
      </c>
      <c r="M43" s="2">
        <v>6.7</v>
      </c>
      <c r="N43" s="2">
        <v>3.9</v>
      </c>
      <c r="O43" s="2">
        <v>3.6</v>
      </c>
      <c r="P43" s="2">
        <v>5.9</v>
      </c>
      <c r="Q43" s="2">
        <v>4.0999999999999996</v>
      </c>
      <c r="R43" s="2">
        <v>4.2</v>
      </c>
      <c r="S43" s="2">
        <v>4.0999999999999996</v>
      </c>
      <c r="T43" s="2">
        <v>6.6</v>
      </c>
      <c r="U43" s="2">
        <v>5.9</v>
      </c>
      <c r="V43" s="2">
        <v>5.2</v>
      </c>
      <c r="W43" s="2">
        <v>1.5</v>
      </c>
      <c r="X43" s="2">
        <v>4.4000000000000004</v>
      </c>
      <c r="Y43" s="2">
        <v>3.5</v>
      </c>
      <c r="Z43" s="2">
        <v>2.9</v>
      </c>
      <c r="AA43" s="2">
        <v>1.8</v>
      </c>
      <c r="AB43" s="2">
        <v>3.5</v>
      </c>
      <c r="AC43" s="2">
        <v>2.7</v>
      </c>
      <c r="AD43" s="2">
        <v>2.9</v>
      </c>
      <c r="AE43" s="2">
        <v>2.2999999999999998</v>
      </c>
      <c r="AF43" s="2">
        <v>1.3</v>
      </c>
      <c r="AG43" s="14"/>
      <c r="AH43" s="2">
        <v>0.3</v>
      </c>
      <c r="AI43" s="15">
        <v>2.2999999999999998</v>
      </c>
    </row>
    <row r="44" spans="2:35" x14ac:dyDescent="0.25">
      <c r="B44" s="231" t="s">
        <v>345</v>
      </c>
      <c r="C44" s="228">
        <v>7.5</v>
      </c>
      <c r="D44" s="2">
        <v>7.4</v>
      </c>
      <c r="E44" s="2">
        <v>7.7</v>
      </c>
      <c r="F44" s="2">
        <v>8.1</v>
      </c>
      <c r="G44" s="2">
        <v>7.7</v>
      </c>
      <c r="H44" s="2">
        <v>7.3</v>
      </c>
      <c r="I44" s="2">
        <v>6.1</v>
      </c>
      <c r="J44" s="2">
        <v>6.7</v>
      </c>
      <c r="K44" s="2">
        <v>7.3</v>
      </c>
      <c r="L44" s="2">
        <v>6.9</v>
      </c>
      <c r="M44" s="2">
        <v>6.9</v>
      </c>
      <c r="N44" s="2">
        <v>4.0999999999999996</v>
      </c>
      <c r="O44" s="2">
        <v>3.8</v>
      </c>
      <c r="P44" s="2">
        <v>6.1</v>
      </c>
      <c r="Q44" s="2">
        <v>4.3</v>
      </c>
      <c r="R44" s="2">
        <v>4.4000000000000004</v>
      </c>
      <c r="S44" s="2">
        <v>4.3</v>
      </c>
      <c r="T44" s="2">
        <v>6.8</v>
      </c>
      <c r="U44" s="2">
        <v>6.1</v>
      </c>
      <c r="V44" s="2">
        <v>5.4</v>
      </c>
      <c r="W44" s="2">
        <v>1.7</v>
      </c>
      <c r="X44" s="2">
        <v>4.5999999999999996</v>
      </c>
      <c r="Y44" s="2">
        <v>3.7</v>
      </c>
      <c r="Z44" s="2">
        <v>3.1</v>
      </c>
      <c r="AA44" s="2">
        <v>2</v>
      </c>
      <c r="AB44" s="2">
        <v>3.7</v>
      </c>
      <c r="AC44" s="2">
        <v>2.9</v>
      </c>
      <c r="AD44" s="2">
        <v>3.1</v>
      </c>
      <c r="AE44" s="2">
        <v>2.5</v>
      </c>
      <c r="AF44" s="2">
        <v>1.6</v>
      </c>
      <c r="AG44" s="2">
        <v>0.3</v>
      </c>
      <c r="AH44" s="14"/>
      <c r="AI44" s="15">
        <v>2.1</v>
      </c>
    </row>
    <row r="45" spans="2:35" ht="15.75" thickBot="1" x14ac:dyDescent="0.3">
      <c r="B45" s="462" t="s">
        <v>346</v>
      </c>
      <c r="C45" s="229">
        <v>8.5</v>
      </c>
      <c r="D45" s="16">
        <v>8.4</v>
      </c>
      <c r="E45" s="16">
        <v>8.6999999999999993</v>
      </c>
      <c r="F45" s="16">
        <v>9</v>
      </c>
      <c r="G45" s="16">
        <v>8.6</v>
      </c>
      <c r="H45" s="16">
        <v>8.3000000000000007</v>
      </c>
      <c r="I45" s="16">
        <v>7.8</v>
      </c>
      <c r="J45" s="16">
        <v>7.8</v>
      </c>
      <c r="K45" s="16">
        <v>9.3000000000000007</v>
      </c>
      <c r="L45" s="16">
        <v>7.9</v>
      </c>
      <c r="M45" s="16">
        <v>7.9</v>
      </c>
      <c r="N45" s="16">
        <v>5.5</v>
      </c>
      <c r="O45" s="16">
        <v>5.3</v>
      </c>
      <c r="P45" s="16">
        <v>7.3</v>
      </c>
      <c r="Q45" s="16">
        <v>5.7</v>
      </c>
      <c r="R45" s="16">
        <v>5.8</v>
      </c>
      <c r="S45" s="16">
        <v>5.7</v>
      </c>
      <c r="T45" s="16">
        <v>7.8</v>
      </c>
      <c r="U45" s="16">
        <v>7.2</v>
      </c>
      <c r="V45" s="16">
        <v>6.6</v>
      </c>
      <c r="W45" s="16">
        <v>3.5</v>
      </c>
      <c r="X45" s="16">
        <v>6</v>
      </c>
      <c r="Y45" s="16">
        <v>5.0999999999999996</v>
      </c>
      <c r="Z45" s="16">
        <v>4.5999999999999996</v>
      </c>
      <c r="AA45" s="16">
        <v>3.7</v>
      </c>
      <c r="AB45" s="16">
        <v>5.0999999999999996</v>
      </c>
      <c r="AC45" s="16">
        <v>4.5</v>
      </c>
      <c r="AD45" s="16">
        <v>5.0999999999999996</v>
      </c>
      <c r="AE45" s="16">
        <v>4.2</v>
      </c>
      <c r="AF45" s="16">
        <v>3.3</v>
      </c>
      <c r="AG45" s="16">
        <v>2.2999999999999998</v>
      </c>
      <c r="AH45" s="16">
        <v>2.1</v>
      </c>
      <c r="AI45" s="17"/>
    </row>
    <row r="47" spans="2:35" x14ac:dyDescent="0.25">
      <c r="B47" s="236" t="s">
        <v>463</v>
      </c>
      <c r="C47" s="236"/>
      <c r="D47" s="236"/>
      <c r="E47" s="236"/>
      <c r="F47" s="236"/>
      <c r="G47" s="236"/>
      <c r="H47" s="236"/>
      <c r="I47" s="236"/>
      <c r="J47" s="236"/>
      <c r="K47" s="236"/>
      <c r="L47" s="236"/>
      <c r="M47" s="236"/>
      <c r="N47" s="236"/>
      <c r="O47" s="236"/>
      <c r="P47" s="236"/>
      <c r="Q47" s="236"/>
      <c r="R47" s="236"/>
      <c r="S47" s="236"/>
      <c r="T47" s="236"/>
      <c r="U47" s="236"/>
      <c r="V47" s="236"/>
      <c r="W47" s="236"/>
      <c r="X47" s="236"/>
      <c r="Y47" s="236"/>
      <c r="Z47" s="236"/>
      <c r="AA47" s="236"/>
      <c r="AB47" s="236"/>
      <c r="AC47" s="236"/>
      <c r="AD47" s="236"/>
      <c r="AE47" s="236"/>
      <c r="AF47" s="236"/>
      <c r="AG47" s="236"/>
      <c r="AH47" s="236"/>
      <c r="AI47" s="236"/>
    </row>
    <row r="48" spans="2:35" x14ac:dyDescent="0.25">
      <c r="B48" s="236" t="s">
        <v>62</v>
      </c>
      <c r="C48" s="236"/>
      <c r="D48" s="236"/>
      <c r="E48" s="236"/>
      <c r="F48" s="236"/>
      <c r="G48" s="236"/>
      <c r="H48" s="236"/>
      <c r="I48" s="236"/>
      <c r="J48" s="236"/>
      <c r="K48" s="236"/>
      <c r="L48" s="236"/>
      <c r="M48" s="236"/>
      <c r="N48" s="236"/>
      <c r="O48" s="236"/>
      <c r="P48" s="236"/>
      <c r="Q48" s="236"/>
      <c r="R48" s="236"/>
      <c r="S48" s="236"/>
      <c r="T48" s="236"/>
      <c r="U48" s="236"/>
      <c r="V48" s="236"/>
      <c r="W48" s="236"/>
      <c r="X48" s="236"/>
      <c r="Y48" s="236"/>
      <c r="Z48" s="236"/>
      <c r="AA48" s="236"/>
      <c r="AB48" s="236"/>
      <c r="AC48" s="236"/>
      <c r="AD48" s="236"/>
      <c r="AE48" s="236"/>
      <c r="AF48" s="236"/>
      <c r="AG48" s="236"/>
      <c r="AH48" s="236"/>
      <c r="AI48" s="236"/>
    </row>
    <row r="49" spans="2:35" x14ac:dyDescent="0.25">
      <c r="B49" s="236" t="s">
        <v>464</v>
      </c>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D49" s="236"/>
      <c r="AE49" s="236"/>
      <c r="AF49" s="236"/>
      <c r="AG49" s="236"/>
      <c r="AH49" s="236"/>
      <c r="AI49" s="236"/>
    </row>
    <row r="50" spans="2:35" x14ac:dyDescent="0.25">
      <c r="B50" s="236"/>
      <c r="C50" s="236"/>
      <c r="D50" s="236"/>
      <c r="E50" s="236"/>
      <c r="F50" s="236"/>
      <c r="G50" s="236"/>
      <c r="H50" s="236"/>
      <c r="I50" s="236"/>
      <c r="J50" s="236"/>
      <c r="K50" s="236"/>
      <c r="L50" s="236"/>
      <c r="M50" s="236"/>
      <c r="N50" s="236"/>
      <c r="O50" s="236"/>
      <c r="P50" s="236"/>
      <c r="Q50" s="236"/>
      <c r="R50" s="236"/>
      <c r="S50" s="236"/>
      <c r="T50" s="236"/>
      <c r="U50" s="236"/>
      <c r="V50" s="236"/>
      <c r="W50" s="236"/>
      <c r="X50" s="236"/>
      <c r="Y50" s="236"/>
      <c r="Z50" s="236"/>
      <c r="AA50" s="236"/>
      <c r="AB50" s="236"/>
      <c r="AC50" s="236"/>
      <c r="AD50" s="236"/>
      <c r="AE50" s="236"/>
      <c r="AF50" s="236"/>
      <c r="AG50" s="236"/>
      <c r="AH50" s="236"/>
      <c r="AI50" s="236"/>
    </row>
    <row r="51" spans="2:35" x14ac:dyDescent="0.25">
      <c r="B51" s="237"/>
      <c r="C51" s="236"/>
      <c r="D51" s="529" t="s">
        <v>58</v>
      </c>
      <c r="E51" s="529"/>
      <c r="F51" s="529"/>
      <c r="G51" s="529"/>
      <c r="H51" s="529"/>
      <c r="I51" s="529"/>
      <c r="J51" s="529"/>
      <c r="K51" s="529"/>
      <c r="L51" s="529"/>
      <c r="M51" s="529"/>
      <c r="N51" s="529"/>
      <c r="O51" s="529"/>
      <c r="P51" s="529"/>
      <c r="Q51" s="529"/>
      <c r="R51" s="529"/>
      <c r="S51" s="529"/>
      <c r="T51" s="529"/>
      <c r="U51" s="529"/>
      <c r="V51" s="529"/>
      <c r="W51" s="529"/>
      <c r="X51" s="529"/>
      <c r="Y51" s="529"/>
      <c r="Z51" s="529"/>
      <c r="AA51" s="529"/>
      <c r="AB51" s="529"/>
      <c r="AC51" s="529"/>
      <c r="AD51" s="529"/>
      <c r="AE51" s="529"/>
      <c r="AF51" s="529"/>
      <c r="AG51" s="529"/>
      <c r="AH51" s="529"/>
      <c r="AI51" s="529"/>
    </row>
    <row r="52" spans="2:35" x14ac:dyDescent="0.25">
      <c r="B52" s="463"/>
      <c r="C52" s="236"/>
      <c r="D52" s="529" t="s">
        <v>59</v>
      </c>
      <c r="E52" s="529"/>
      <c r="F52" s="529"/>
      <c r="G52" s="529"/>
      <c r="H52" s="529"/>
      <c r="I52" s="529"/>
      <c r="J52" s="529"/>
      <c r="K52" s="529"/>
      <c r="L52" s="529"/>
      <c r="M52" s="529"/>
      <c r="N52" s="529"/>
      <c r="O52" s="529"/>
      <c r="P52" s="529"/>
      <c r="Q52" s="529"/>
      <c r="R52" s="529"/>
      <c r="S52" s="529"/>
      <c r="T52" s="529"/>
      <c r="U52" s="529"/>
      <c r="V52" s="529"/>
      <c r="W52" s="529"/>
      <c r="X52" s="529"/>
      <c r="Y52" s="529"/>
      <c r="Z52" s="529"/>
      <c r="AA52" s="529"/>
      <c r="AB52" s="529"/>
      <c r="AC52" s="529"/>
      <c r="AD52" s="529"/>
      <c r="AE52" s="529"/>
      <c r="AF52" s="529"/>
      <c r="AG52" s="529"/>
      <c r="AH52" s="529"/>
      <c r="AI52" s="529"/>
    </row>
    <row r="53" spans="2:35" x14ac:dyDescent="0.25">
      <c r="B53" s="239"/>
      <c r="C53" s="236"/>
      <c r="D53" s="529" t="s">
        <v>60</v>
      </c>
      <c r="E53" s="529"/>
      <c r="F53" s="529"/>
      <c r="G53" s="529"/>
      <c r="H53" s="529"/>
      <c r="I53" s="529"/>
      <c r="J53" s="529"/>
      <c r="K53" s="529"/>
      <c r="L53" s="529"/>
      <c r="M53" s="529"/>
      <c r="N53" s="529"/>
      <c r="O53" s="529"/>
      <c r="P53" s="529"/>
      <c r="Q53" s="529"/>
      <c r="R53" s="529"/>
      <c r="S53" s="529"/>
      <c r="T53" s="529"/>
      <c r="U53" s="529"/>
      <c r="V53" s="529"/>
      <c r="W53" s="529"/>
      <c r="X53" s="529"/>
      <c r="Y53" s="529"/>
      <c r="Z53" s="529"/>
      <c r="AA53" s="529"/>
      <c r="AB53" s="529"/>
      <c r="AC53" s="529"/>
      <c r="AD53" s="529"/>
      <c r="AE53" s="529"/>
      <c r="AF53" s="529"/>
      <c r="AG53" s="529"/>
      <c r="AH53" s="529"/>
      <c r="AI53" s="529"/>
    </row>
    <row r="54" spans="2:35" x14ac:dyDescent="0.25">
      <c r="B54" s="461"/>
      <c r="C54" s="236"/>
      <c r="D54" s="529" t="s">
        <v>61</v>
      </c>
      <c r="E54" s="529"/>
      <c r="F54" s="529"/>
      <c r="G54" s="529"/>
      <c r="H54" s="529"/>
      <c r="I54" s="529"/>
      <c r="J54" s="529"/>
      <c r="K54" s="529"/>
      <c r="L54" s="529"/>
      <c r="M54" s="529"/>
      <c r="N54" s="529"/>
      <c r="O54" s="529"/>
      <c r="P54" s="529"/>
      <c r="Q54" s="529"/>
      <c r="R54" s="529"/>
      <c r="S54" s="529"/>
      <c r="T54" s="529"/>
      <c r="U54" s="529"/>
      <c r="V54" s="529"/>
      <c r="W54" s="529"/>
      <c r="X54" s="529"/>
      <c r="Y54" s="529"/>
      <c r="Z54" s="529"/>
      <c r="AA54" s="529"/>
      <c r="AB54" s="529"/>
      <c r="AC54" s="529"/>
      <c r="AD54" s="529"/>
      <c r="AE54" s="529"/>
      <c r="AF54" s="529"/>
      <c r="AG54" s="529"/>
      <c r="AH54" s="529"/>
      <c r="AI54" s="529"/>
    </row>
    <row r="55" spans="2:35" x14ac:dyDescent="0.25">
      <c r="B55" s="238"/>
      <c r="C55" s="236"/>
      <c r="D55" s="529" t="s">
        <v>513</v>
      </c>
      <c r="E55" s="529"/>
      <c r="F55" s="529"/>
      <c r="G55" s="529"/>
      <c r="H55" s="529"/>
      <c r="I55" s="529"/>
      <c r="J55" s="529"/>
      <c r="K55" s="529"/>
      <c r="L55" s="529"/>
      <c r="M55" s="529"/>
      <c r="N55" s="529"/>
      <c r="O55" s="529"/>
      <c r="P55" s="529"/>
      <c r="Q55" s="529"/>
      <c r="R55" s="529"/>
      <c r="S55" s="529"/>
      <c r="T55" s="529"/>
      <c r="U55" s="529"/>
      <c r="V55" s="529"/>
      <c r="W55" s="529"/>
      <c r="X55" s="529"/>
      <c r="Y55" s="529"/>
      <c r="Z55" s="529"/>
      <c r="AA55" s="529"/>
      <c r="AB55" s="529"/>
      <c r="AC55" s="529"/>
      <c r="AD55" s="529"/>
      <c r="AE55" s="529"/>
      <c r="AF55" s="529"/>
      <c r="AG55" s="529"/>
      <c r="AH55" s="529"/>
      <c r="AI55" s="529"/>
    </row>
    <row r="58" spans="2:35" ht="18" x14ac:dyDescent="0.25">
      <c r="B58" s="531" t="s">
        <v>64</v>
      </c>
      <c r="C58" s="531"/>
      <c r="D58" s="531"/>
      <c r="E58" s="531"/>
      <c r="F58" s="531"/>
      <c r="G58" s="531"/>
      <c r="H58" s="531"/>
      <c r="I58" s="531"/>
      <c r="J58" s="531"/>
      <c r="K58" s="531"/>
      <c r="L58" s="531"/>
      <c r="M58" s="531"/>
      <c r="N58" s="531"/>
      <c r="O58" s="531"/>
      <c r="P58" s="531"/>
      <c r="Q58" s="531"/>
      <c r="R58" s="531"/>
      <c r="S58" s="531"/>
      <c r="T58" s="256"/>
      <c r="U58" s="256"/>
      <c r="V58" s="256"/>
      <c r="W58" s="256"/>
      <c r="X58" s="256"/>
      <c r="Y58" s="256"/>
      <c r="Z58" s="256"/>
      <c r="AA58" s="256"/>
      <c r="AB58" s="256"/>
      <c r="AC58" s="256"/>
      <c r="AD58" s="256"/>
      <c r="AE58" s="256"/>
      <c r="AF58" s="256"/>
      <c r="AG58" s="256"/>
      <c r="AH58" s="256"/>
      <c r="AI58" s="256"/>
    </row>
    <row r="59" spans="2:35" ht="15.75" thickBot="1" x14ac:dyDescent="0.3"/>
    <row r="60" spans="2:35" ht="57.75" thickBot="1" x14ac:dyDescent="0.3">
      <c r="B60" s="250"/>
      <c r="C60" s="504" t="s">
        <v>520</v>
      </c>
      <c r="D60" s="503" t="s">
        <v>324</v>
      </c>
      <c r="E60" s="503" t="s">
        <v>522</v>
      </c>
      <c r="F60" s="503" t="s">
        <v>429</v>
      </c>
      <c r="G60" s="503" t="s">
        <v>519</v>
      </c>
      <c r="H60" s="503" t="s">
        <v>323</v>
      </c>
      <c r="I60" s="503" t="s">
        <v>325</v>
      </c>
      <c r="J60" s="503" t="s">
        <v>524</v>
      </c>
      <c r="K60" s="503" t="s">
        <v>430</v>
      </c>
      <c r="L60" s="503" t="s">
        <v>382</v>
      </c>
      <c r="M60" s="503" t="s">
        <v>326</v>
      </c>
      <c r="N60" s="503" t="s">
        <v>518</v>
      </c>
      <c r="O60" s="503" t="s">
        <v>57</v>
      </c>
      <c r="P60" s="503" t="s">
        <v>521</v>
      </c>
      <c r="Q60" s="503" t="s">
        <v>343</v>
      </c>
      <c r="R60" s="503" t="s">
        <v>327</v>
      </c>
      <c r="S60" s="503" t="s">
        <v>341</v>
      </c>
      <c r="T60" s="505" t="s">
        <v>523</v>
      </c>
    </row>
    <row r="61" spans="2:35" x14ac:dyDescent="0.25">
      <c r="B61" s="467" t="s">
        <v>528</v>
      </c>
      <c r="C61" s="506"/>
      <c r="D61" s="430">
        <v>1.8</v>
      </c>
      <c r="E61" s="430">
        <v>1.7000000000000002</v>
      </c>
      <c r="F61" s="430">
        <v>3.4</v>
      </c>
      <c r="G61" s="507">
        <v>1.1000000000000001</v>
      </c>
      <c r="H61" s="430">
        <v>3.4</v>
      </c>
      <c r="I61" s="430">
        <v>1.4</v>
      </c>
      <c r="J61" s="430">
        <v>3.4</v>
      </c>
      <c r="K61" s="430">
        <v>2.4</v>
      </c>
      <c r="L61" s="430">
        <v>4.2</v>
      </c>
      <c r="M61" s="507">
        <v>1.1000000000000001</v>
      </c>
      <c r="N61" s="507">
        <v>1.9</v>
      </c>
      <c r="O61" s="430">
        <v>2.7</v>
      </c>
      <c r="P61" s="507">
        <v>0.8</v>
      </c>
      <c r="Q61" s="430">
        <v>4.4000000000000004</v>
      </c>
      <c r="R61" s="507">
        <v>1</v>
      </c>
      <c r="S61" s="430">
        <v>1.4</v>
      </c>
      <c r="T61" s="290">
        <v>2.1</v>
      </c>
    </row>
    <row r="62" spans="2:35" x14ac:dyDescent="0.25">
      <c r="B62" s="255" t="s">
        <v>324</v>
      </c>
      <c r="C62" s="414">
        <v>1.8</v>
      </c>
      <c r="D62" s="242"/>
      <c r="E62" s="241">
        <v>3.3</v>
      </c>
      <c r="F62" s="241">
        <v>2</v>
      </c>
      <c r="G62" s="241">
        <v>1.2</v>
      </c>
      <c r="H62" s="241">
        <v>2</v>
      </c>
      <c r="I62" s="500">
        <v>0.30000000000000004</v>
      </c>
      <c r="J62" s="241">
        <v>5.2</v>
      </c>
      <c r="K62" s="241">
        <v>1.3</v>
      </c>
      <c r="L62" s="241">
        <v>6</v>
      </c>
      <c r="M62" s="241">
        <v>0.7</v>
      </c>
      <c r="N62" s="500">
        <v>0.4</v>
      </c>
      <c r="O62" s="241">
        <v>1.2</v>
      </c>
      <c r="P62" s="241">
        <v>2.6</v>
      </c>
      <c r="Q62" s="241">
        <v>6.2</v>
      </c>
      <c r="R62" s="241">
        <v>1.1000000000000001</v>
      </c>
      <c r="S62" s="241">
        <v>3.2</v>
      </c>
      <c r="T62" s="243">
        <v>3.9</v>
      </c>
    </row>
    <row r="63" spans="2:35" x14ac:dyDescent="0.25">
      <c r="B63" s="254" t="s">
        <v>530</v>
      </c>
      <c r="C63" s="414">
        <v>1.7000000000000002</v>
      </c>
      <c r="D63" s="241">
        <v>3.3</v>
      </c>
      <c r="E63" s="242"/>
      <c r="F63" s="241">
        <v>5.0999999999999996</v>
      </c>
      <c r="G63" s="500">
        <v>2.8</v>
      </c>
      <c r="H63" s="241">
        <v>4.4000000000000004</v>
      </c>
      <c r="I63" s="241">
        <v>3.1</v>
      </c>
      <c r="J63" s="241">
        <v>3.4</v>
      </c>
      <c r="K63" s="241">
        <v>4</v>
      </c>
      <c r="L63" s="241">
        <v>4.2</v>
      </c>
      <c r="M63" s="241">
        <v>2.8</v>
      </c>
      <c r="N63" s="241">
        <v>3.5</v>
      </c>
      <c r="O63" s="241">
        <v>4.3</v>
      </c>
      <c r="P63" s="500">
        <v>0.8</v>
      </c>
      <c r="Q63" s="241">
        <v>4.4000000000000004</v>
      </c>
      <c r="R63" s="241">
        <v>2.7</v>
      </c>
      <c r="S63" s="241">
        <v>1.4</v>
      </c>
      <c r="T63" s="501">
        <v>1.6</v>
      </c>
    </row>
    <row r="64" spans="2:35" x14ac:dyDescent="0.25">
      <c r="B64" s="255" t="s">
        <v>429</v>
      </c>
      <c r="C64" s="414">
        <v>3.4</v>
      </c>
      <c r="D64" s="241">
        <v>2</v>
      </c>
      <c r="E64" s="241">
        <v>5.0999999999999996</v>
      </c>
      <c r="F64" s="242"/>
      <c r="G64" s="241">
        <v>2.4</v>
      </c>
      <c r="H64" s="241">
        <v>1.5</v>
      </c>
      <c r="I64" s="241">
        <v>2.2999999999999998</v>
      </c>
      <c r="J64" s="241">
        <v>6.8</v>
      </c>
      <c r="K64" s="241">
        <v>1.4</v>
      </c>
      <c r="L64" s="241">
        <v>7.6</v>
      </c>
      <c r="M64" s="241">
        <v>2.6</v>
      </c>
      <c r="N64" s="241">
        <v>1.5</v>
      </c>
      <c r="O64" s="500">
        <v>0.8</v>
      </c>
      <c r="P64" s="241">
        <v>4.3</v>
      </c>
      <c r="Q64" s="241">
        <v>7.8</v>
      </c>
      <c r="R64" s="241">
        <v>3.1</v>
      </c>
      <c r="S64" s="241">
        <v>4.8</v>
      </c>
      <c r="T64" s="243">
        <v>5.5</v>
      </c>
      <c r="W64" s="499"/>
      <c r="X64" t="s">
        <v>46</v>
      </c>
    </row>
    <row r="65" spans="2:20" x14ac:dyDescent="0.25">
      <c r="B65" s="254" t="s">
        <v>527</v>
      </c>
      <c r="C65" s="508">
        <v>1.1000000000000001</v>
      </c>
      <c r="D65" s="241">
        <v>1.2</v>
      </c>
      <c r="E65" s="500">
        <v>2.8</v>
      </c>
      <c r="F65" s="241">
        <v>2.4</v>
      </c>
      <c r="G65" s="242"/>
      <c r="H65" s="241">
        <v>2.4</v>
      </c>
      <c r="I65" s="241">
        <v>1.6</v>
      </c>
      <c r="J65" s="241">
        <v>4.5</v>
      </c>
      <c r="K65" s="500">
        <v>1.2</v>
      </c>
      <c r="L65" s="241">
        <v>5.4</v>
      </c>
      <c r="M65" s="241">
        <v>1.9</v>
      </c>
      <c r="N65" s="500">
        <v>0.8</v>
      </c>
      <c r="O65" s="241">
        <v>1.6</v>
      </c>
      <c r="P65" s="241">
        <v>2</v>
      </c>
      <c r="Q65" s="241">
        <v>5.5</v>
      </c>
      <c r="R65" s="241">
        <v>2.2000000000000002</v>
      </c>
      <c r="S65" s="241">
        <v>2.6</v>
      </c>
      <c r="T65" s="243">
        <v>3.2</v>
      </c>
    </row>
    <row r="66" spans="2:20" x14ac:dyDescent="0.25">
      <c r="B66" s="255" t="s">
        <v>323</v>
      </c>
      <c r="C66" s="509">
        <v>3.4</v>
      </c>
      <c r="D66" s="241">
        <v>2</v>
      </c>
      <c r="E66" s="502">
        <v>4.4000000000000004</v>
      </c>
      <c r="F66" s="241">
        <v>1.5</v>
      </c>
      <c r="G66" s="55">
        <v>2.4</v>
      </c>
      <c r="H66" s="242"/>
      <c r="I66" s="241">
        <v>2.2999999999999998</v>
      </c>
      <c r="J66" s="241">
        <v>6.8</v>
      </c>
      <c r="K66" s="502">
        <v>1.4</v>
      </c>
      <c r="L66" s="241">
        <v>7.7</v>
      </c>
      <c r="M66" s="241">
        <v>2.6</v>
      </c>
      <c r="N66" s="502">
        <v>1.6</v>
      </c>
      <c r="O66" s="500">
        <v>0.8</v>
      </c>
      <c r="P66" s="241">
        <v>4.3</v>
      </c>
      <c r="Q66" s="241">
        <v>7.8</v>
      </c>
      <c r="R66" s="241">
        <v>3.1</v>
      </c>
      <c r="S66" s="241">
        <v>4.9000000000000004</v>
      </c>
      <c r="T66" s="243">
        <v>5.5</v>
      </c>
    </row>
    <row r="67" spans="2:20" x14ac:dyDescent="0.25">
      <c r="B67" s="255" t="s">
        <v>325</v>
      </c>
      <c r="C67" s="414">
        <v>1.4</v>
      </c>
      <c r="D67" s="500">
        <v>0.30000000000000004</v>
      </c>
      <c r="E67" s="241">
        <v>3.1</v>
      </c>
      <c r="F67" s="241">
        <v>2.2999999999999998</v>
      </c>
      <c r="G67" s="241">
        <v>1.6</v>
      </c>
      <c r="H67" s="241">
        <v>2.2999999999999998</v>
      </c>
      <c r="I67" s="242"/>
      <c r="J67" s="241">
        <v>4.8</v>
      </c>
      <c r="K67" s="241">
        <v>1.6</v>
      </c>
      <c r="L67" s="241">
        <v>5.7</v>
      </c>
      <c r="M67" s="500">
        <v>0.30000000000000004</v>
      </c>
      <c r="N67" s="500">
        <v>0.7</v>
      </c>
      <c r="O67" s="241">
        <v>1.5</v>
      </c>
      <c r="P67" s="241">
        <v>2.2999999999999998</v>
      </c>
      <c r="Q67" s="241">
        <v>5.8</v>
      </c>
      <c r="R67" s="241">
        <v>0.8</v>
      </c>
      <c r="S67" s="241">
        <v>2.9</v>
      </c>
      <c r="T67" s="243">
        <v>3.5</v>
      </c>
    </row>
    <row r="68" spans="2:20" x14ac:dyDescent="0.25">
      <c r="B68" s="254" t="s">
        <v>532</v>
      </c>
      <c r="C68" s="414">
        <v>3.4</v>
      </c>
      <c r="D68" s="241">
        <v>5.2</v>
      </c>
      <c r="E68" s="241">
        <v>3.4</v>
      </c>
      <c r="F68" s="241">
        <v>6.8</v>
      </c>
      <c r="G68" s="241">
        <v>4.5</v>
      </c>
      <c r="H68" s="241">
        <v>6.8</v>
      </c>
      <c r="I68" s="241">
        <v>4.8</v>
      </c>
      <c r="J68" s="242"/>
      <c r="K68" s="241">
        <v>5.7</v>
      </c>
      <c r="L68" s="500">
        <v>0.8</v>
      </c>
      <c r="M68" s="241">
        <v>4.5</v>
      </c>
      <c r="N68" s="241">
        <v>5.2</v>
      </c>
      <c r="O68" s="241">
        <v>6</v>
      </c>
      <c r="P68" s="241">
        <v>2.5</v>
      </c>
      <c r="Q68" s="500">
        <v>1</v>
      </c>
      <c r="R68" s="241">
        <v>4.4000000000000004</v>
      </c>
      <c r="S68" s="500">
        <v>1.9</v>
      </c>
      <c r="T68" s="501">
        <v>1.8</v>
      </c>
    </row>
    <row r="69" spans="2:20" x14ac:dyDescent="0.25">
      <c r="B69" s="466" t="s">
        <v>430</v>
      </c>
      <c r="C69" s="414">
        <v>2.4</v>
      </c>
      <c r="D69" s="241">
        <v>1.3</v>
      </c>
      <c r="E69" s="241">
        <v>4</v>
      </c>
      <c r="F69" s="241">
        <v>1.4</v>
      </c>
      <c r="G69" s="500">
        <v>1.2</v>
      </c>
      <c r="H69" s="241">
        <v>1.4</v>
      </c>
      <c r="I69" s="241">
        <v>1.6</v>
      </c>
      <c r="J69" s="241">
        <v>5.7</v>
      </c>
      <c r="K69" s="242"/>
      <c r="L69" s="241">
        <v>6.6</v>
      </c>
      <c r="M69" s="241">
        <v>2</v>
      </c>
      <c r="N69" s="500">
        <v>0.9</v>
      </c>
      <c r="O69" s="500">
        <v>0.60000000000000009</v>
      </c>
      <c r="P69" s="241">
        <v>3.2</v>
      </c>
      <c r="Q69" s="241">
        <v>6.8</v>
      </c>
      <c r="R69" s="241">
        <v>2.4</v>
      </c>
      <c r="S69" s="241">
        <v>3.8</v>
      </c>
      <c r="T69" s="243">
        <v>4.4000000000000004</v>
      </c>
    </row>
    <row r="70" spans="2:20" x14ac:dyDescent="0.25">
      <c r="B70" s="255" t="s">
        <v>342</v>
      </c>
      <c r="C70" s="414">
        <v>4.2</v>
      </c>
      <c r="D70" s="241">
        <v>6</v>
      </c>
      <c r="E70" s="241">
        <v>4.2</v>
      </c>
      <c r="F70" s="241">
        <v>7.6</v>
      </c>
      <c r="G70" s="241">
        <v>5.4</v>
      </c>
      <c r="H70" s="241">
        <v>7.7</v>
      </c>
      <c r="I70" s="241">
        <v>5.7</v>
      </c>
      <c r="J70" s="500">
        <v>0.8</v>
      </c>
      <c r="K70" s="241">
        <v>6.6</v>
      </c>
      <c r="L70" s="242"/>
      <c r="M70" s="241">
        <v>5.3</v>
      </c>
      <c r="N70" s="241">
        <v>6.1</v>
      </c>
      <c r="O70" s="241">
        <v>6.9</v>
      </c>
      <c r="P70" s="241">
        <v>3.4</v>
      </c>
      <c r="Q70" s="241">
        <v>1.9</v>
      </c>
      <c r="R70" s="241">
        <v>5.2</v>
      </c>
      <c r="S70" s="241">
        <v>2.8</v>
      </c>
      <c r="T70" s="243">
        <v>2.7</v>
      </c>
    </row>
    <row r="71" spans="2:20" x14ac:dyDescent="0.25">
      <c r="B71" s="255" t="s">
        <v>326</v>
      </c>
      <c r="C71" s="508">
        <v>1.1000000000000001</v>
      </c>
      <c r="D71" s="241">
        <v>0.7</v>
      </c>
      <c r="E71" s="241">
        <v>2.8</v>
      </c>
      <c r="F71" s="241">
        <v>2.6</v>
      </c>
      <c r="G71" s="241">
        <v>1.9</v>
      </c>
      <c r="H71" s="241">
        <v>2.6</v>
      </c>
      <c r="I71" s="500">
        <v>0.30000000000000004</v>
      </c>
      <c r="J71" s="241">
        <v>4.5</v>
      </c>
      <c r="K71" s="241">
        <v>2</v>
      </c>
      <c r="L71" s="241">
        <v>5.3</v>
      </c>
      <c r="M71" s="242"/>
      <c r="N71" s="241">
        <v>1.1000000000000001</v>
      </c>
      <c r="O71" s="241">
        <v>1.9</v>
      </c>
      <c r="P71" s="241">
        <v>2</v>
      </c>
      <c r="Q71" s="241">
        <v>5.5</v>
      </c>
      <c r="R71" s="500">
        <v>0.4</v>
      </c>
      <c r="S71" s="241">
        <v>2.5</v>
      </c>
      <c r="T71" s="243">
        <v>3.2</v>
      </c>
    </row>
    <row r="72" spans="2:20" x14ac:dyDescent="0.25">
      <c r="B72" s="254" t="s">
        <v>526</v>
      </c>
      <c r="C72" s="508">
        <v>1.9</v>
      </c>
      <c r="D72" s="500">
        <v>0.4</v>
      </c>
      <c r="E72" s="241">
        <v>3.5</v>
      </c>
      <c r="F72" s="241">
        <v>1.5</v>
      </c>
      <c r="G72" s="500">
        <v>0.8</v>
      </c>
      <c r="H72" s="241">
        <v>1.6</v>
      </c>
      <c r="I72" s="500">
        <v>0.7</v>
      </c>
      <c r="J72" s="241">
        <v>5.2</v>
      </c>
      <c r="K72" s="500">
        <v>0.9</v>
      </c>
      <c r="L72" s="241">
        <v>6.1</v>
      </c>
      <c r="M72" s="241">
        <v>1.1000000000000001</v>
      </c>
      <c r="N72" s="242"/>
      <c r="O72" s="500">
        <v>0.8</v>
      </c>
      <c r="P72" s="241">
        <v>2.7</v>
      </c>
      <c r="Q72" s="241">
        <v>6.3</v>
      </c>
      <c r="R72" s="241">
        <v>1.5</v>
      </c>
      <c r="S72" s="241">
        <v>3.3</v>
      </c>
      <c r="T72" s="243">
        <v>3.9</v>
      </c>
    </row>
    <row r="73" spans="2:20" x14ac:dyDescent="0.25">
      <c r="B73" s="466" t="s">
        <v>515</v>
      </c>
      <c r="C73" s="414">
        <v>2.7</v>
      </c>
      <c r="D73" s="241">
        <v>1.2</v>
      </c>
      <c r="E73" s="241">
        <v>4.3</v>
      </c>
      <c r="F73" s="500">
        <v>0.8</v>
      </c>
      <c r="G73" s="241">
        <v>1.6</v>
      </c>
      <c r="H73" s="500">
        <v>0.8</v>
      </c>
      <c r="I73" s="241">
        <v>1.5</v>
      </c>
      <c r="J73" s="241">
        <v>6</v>
      </c>
      <c r="K73" s="500">
        <v>0.60000000000000009</v>
      </c>
      <c r="L73" s="241">
        <v>6.9</v>
      </c>
      <c r="M73" s="241">
        <v>1.9</v>
      </c>
      <c r="N73" s="500">
        <v>0.8</v>
      </c>
      <c r="O73" s="242"/>
      <c r="P73" s="241">
        <v>3.5</v>
      </c>
      <c r="Q73" s="241">
        <v>7.1</v>
      </c>
      <c r="R73" s="241">
        <v>2.2999999999999998</v>
      </c>
      <c r="S73" s="241">
        <v>4.0999999999999996</v>
      </c>
      <c r="T73" s="243">
        <v>4.7</v>
      </c>
    </row>
    <row r="74" spans="2:20" x14ac:dyDescent="0.25">
      <c r="B74" s="254" t="s">
        <v>529</v>
      </c>
      <c r="C74" s="508">
        <v>0.8</v>
      </c>
      <c r="D74" s="241">
        <v>2.6</v>
      </c>
      <c r="E74" s="500">
        <v>0.8</v>
      </c>
      <c r="F74" s="241">
        <v>4.3</v>
      </c>
      <c r="G74" s="241">
        <v>2</v>
      </c>
      <c r="H74" s="241">
        <v>4.3</v>
      </c>
      <c r="I74" s="241">
        <v>2.2999999999999998</v>
      </c>
      <c r="J74" s="241">
        <v>2.5</v>
      </c>
      <c r="K74" s="241">
        <v>3.2</v>
      </c>
      <c r="L74" s="241">
        <v>3.4</v>
      </c>
      <c r="M74" s="241">
        <v>2</v>
      </c>
      <c r="N74" s="241">
        <v>2.7</v>
      </c>
      <c r="O74" s="241">
        <v>3.5</v>
      </c>
      <c r="P74" s="242"/>
      <c r="Q74" s="241">
        <v>3.6</v>
      </c>
      <c r="R74" s="241">
        <v>1.8</v>
      </c>
      <c r="S74" s="500">
        <v>0.60000000000000009</v>
      </c>
      <c r="T74" s="243">
        <v>1.2</v>
      </c>
    </row>
    <row r="75" spans="2:20" x14ac:dyDescent="0.25">
      <c r="B75" s="255" t="s">
        <v>343</v>
      </c>
      <c r="C75" s="414">
        <v>4.4000000000000004</v>
      </c>
      <c r="D75" s="241">
        <v>6.2</v>
      </c>
      <c r="E75" s="241">
        <v>4.4000000000000004</v>
      </c>
      <c r="F75" s="241">
        <v>7.8</v>
      </c>
      <c r="G75" s="241">
        <v>5.5</v>
      </c>
      <c r="H75" s="241">
        <v>7.8</v>
      </c>
      <c r="I75" s="241">
        <v>5.8</v>
      </c>
      <c r="J75" s="500">
        <v>1</v>
      </c>
      <c r="K75" s="241">
        <v>6.8</v>
      </c>
      <c r="L75" s="241">
        <v>1.9</v>
      </c>
      <c r="M75" s="241">
        <v>5.5</v>
      </c>
      <c r="N75" s="241">
        <v>6.3</v>
      </c>
      <c r="O75" s="241">
        <v>7.1</v>
      </c>
      <c r="P75" s="241">
        <v>3.6</v>
      </c>
      <c r="Q75" s="242"/>
      <c r="R75" s="241">
        <v>5.4</v>
      </c>
      <c r="S75" s="241">
        <v>3</v>
      </c>
      <c r="T75" s="243">
        <v>2.9</v>
      </c>
    </row>
    <row r="76" spans="2:20" x14ac:dyDescent="0.25">
      <c r="B76" s="255" t="s">
        <v>327</v>
      </c>
      <c r="C76" s="508">
        <v>1</v>
      </c>
      <c r="D76" s="241">
        <v>1.1000000000000001</v>
      </c>
      <c r="E76" s="241">
        <v>2.7</v>
      </c>
      <c r="F76" s="241">
        <v>3.1</v>
      </c>
      <c r="G76" s="241">
        <v>2.2000000000000002</v>
      </c>
      <c r="H76" s="241">
        <v>3.1</v>
      </c>
      <c r="I76" s="241">
        <v>0.8</v>
      </c>
      <c r="J76" s="241">
        <v>4.4000000000000004</v>
      </c>
      <c r="K76" s="241">
        <v>2.4</v>
      </c>
      <c r="L76" s="241">
        <v>5.2</v>
      </c>
      <c r="M76" s="500">
        <v>0.4</v>
      </c>
      <c r="N76" s="241">
        <v>1.5</v>
      </c>
      <c r="O76" s="241">
        <v>2.2999999999999998</v>
      </c>
      <c r="P76" s="241">
        <v>1.8</v>
      </c>
      <c r="Q76" s="241">
        <v>5.4</v>
      </c>
      <c r="R76" s="242"/>
      <c r="S76" s="241">
        <v>2.4</v>
      </c>
      <c r="T76" s="243">
        <v>3</v>
      </c>
    </row>
    <row r="77" spans="2:20" x14ac:dyDescent="0.25">
      <c r="B77" s="466" t="s">
        <v>341</v>
      </c>
      <c r="C77" s="414">
        <v>1.4</v>
      </c>
      <c r="D77" s="500">
        <v>3.2</v>
      </c>
      <c r="E77" s="241">
        <v>1.4</v>
      </c>
      <c r="F77" s="241">
        <v>4.8</v>
      </c>
      <c r="G77" s="241">
        <v>2.6</v>
      </c>
      <c r="H77" s="241">
        <v>4.9000000000000004</v>
      </c>
      <c r="I77" s="241">
        <v>2.9</v>
      </c>
      <c r="J77" s="500">
        <v>1.9</v>
      </c>
      <c r="K77" s="241">
        <v>3.8</v>
      </c>
      <c r="L77" s="241">
        <v>2.8</v>
      </c>
      <c r="M77" s="241">
        <v>2.5</v>
      </c>
      <c r="N77" s="241">
        <v>3.3</v>
      </c>
      <c r="O77" s="241">
        <v>4.0999999999999996</v>
      </c>
      <c r="P77" s="500">
        <v>0.60000000000000009</v>
      </c>
      <c r="Q77" s="241">
        <v>3</v>
      </c>
      <c r="R77" s="241">
        <v>2.4</v>
      </c>
      <c r="S77" s="242"/>
      <c r="T77" s="501">
        <v>0.60000000000000009</v>
      </c>
    </row>
    <row r="78" spans="2:20" ht="15.75" thickBot="1" x14ac:dyDescent="0.3">
      <c r="B78" s="468" t="s">
        <v>531</v>
      </c>
      <c r="C78" s="363">
        <v>2.1</v>
      </c>
      <c r="D78" s="244">
        <v>3.9</v>
      </c>
      <c r="E78" s="510">
        <v>1.6</v>
      </c>
      <c r="F78" s="244">
        <v>5.5</v>
      </c>
      <c r="G78" s="244">
        <v>3.2</v>
      </c>
      <c r="H78" s="244">
        <v>5.5</v>
      </c>
      <c r="I78" s="244">
        <v>3.5</v>
      </c>
      <c r="J78" s="510">
        <v>1.8</v>
      </c>
      <c r="K78" s="244">
        <v>4.4000000000000004</v>
      </c>
      <c r="L78" s="244">
        <v>2.7</v>
      </c>
      <c r="M78" s="244">
        <v>3.2</v>
      </c>
      <c r="N78" s="244">
        <v>3.9</v>
      </c>
      <c r="O78" s="244">
        <v>4.7</v>
      </c>
      <c r="P78" s="244">
        <v>1.2</v>
      </c>
      <c r="Q78" s="244">
        <v>2.9</v>
      </c>
      <c r="R78" s="244">
        <v>3</v>
      </c>
      <c r="S78" s="510">
        <v>0.60000000000000009</v>
      </c>
      <c r="T78" s="245"/>
    </row>
    <row r="82" spans="2:24" x14ac:dyDescent="0.25">
      <c r="B82" s="214" t="s">
        <v>539</v>
      </c>
      <c r="C82" s="530" t="s">
        <v>68</v>
      </c>
      <c r="D82" s="530"/>
      <c r="E82" s="530"/>
      <c r="F82" s="530"/>
      <c r="G82" s="530"/>
      <c r="H82" s="530"/>
      <c r="I82" s="530"/>
      <c r="J82" s="530"/>
      <c r="K82" s="530"/>
      <c r="L82" s="530"/>
      <c r="M82" s="530"/>
      <c r="N82" s="530"/>
      <c r="O82" s="530"/>
      <c r="P82" s="530"/>
      <c r="Q82" s="530"/>
      <c r="R82" s="530"/>
      <c r="S82" s="530"/>
      <c r="T82" s="530"/>
      <c r="U82" s="530"/>
      <c r="V82" s="530"/>
      <c r="W82" s="530"/>
      <c r="X82" s="530"/>
    </row>
    <row r="84" spans="2:24" x14ac:dyDescent="0.25">
      <c r="B84" s="214" t="s">
        <v>66</v>
      </c>
      <c r="C84" s="530" t="s">
        <v>67</v>
      </c>
      <c r="D84" s="530"/>
      <c r="E84" s="530"/>
      <c r="F84" s="530"/>
      <c r="G84" s="530"/>
      <c r="H84" s="530"/>
      <c r="I84" s="530"/>
      <c r="J84" s="530"/>
      <c r="K84" s="530"/>
      <c r="L84" s="530"/>
      <c r="M84" s="530"/>
      <c r="N84" s="530"/>
      <c r="O84" s="530"/>
      <c r="P84" s="530"/>
      <c r="Q84" s="530"/>
      <c r="R84" s="530"/>
      <c r="S84" s="530"/>
      <c r="T84" s="530"/>
    </row>
  </sheetData>
  <mergeCells count="14">
    <mergeCell ref="B2:AI2"/>
    <mergeCell ref="B10:AI10"/>
    <mergeCell ref="B7:T7"/>
    <mergeCell ref="B4:AI4"/>
    <mergeCell ref="B8:AI8"/>
    <mergeCell ref="B6:AI6"/>
    <mergeCell ref="D51:AI51"/>
    <mergeCell ref="D52:AI52"/>
    <mergeCell ref="D53:AI53"/>
    <mergeCell ref="D54:AI54"/>
    <mergeCell ref="C84:T84"/>
    <mergeCell ref="C82:X82"/>
    <mergeCell ref="B58:S58"/>
    <mergeCell ref="D55:AI55"/>
  </mergeCells>
  <phoneticPr fontId="0" type="noConversion"/>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59"/>
  <sheetViews>
    <sheetView workbookViewId="0"/>
  </sheetViews>
  <sheetFormatPr baseColWidth="10" defaultRowHeight="15" x14ac:dyDescent="0.25"/>
  <cols>
    <col min="2" max="2" width="15.5703125" bestFit="1" customWidth="1"/>
    <col min="3" max="3" width="13" customWidth="1"/>
  </cols>
  <sheetData>
    <row r="2" spans="1:12" ht="20.25" x14ac:dyDescent="0.3">
      <c r="A2" s="522" t="s">
        <v>465</v>
      </c>
      <c r="B2" s="522"/>
      <c r="C2" s="522"/>
      <c r="D2" s="522"/>
      <c r="E2" s="522"/>
      <c r="F2" s="522"/>
      <c r="G2" s="522"/>
      <c r="H2" s="522"/>
      <c r="I2" s="522"/>
      <c r="J2" s="522"/>
      <c r="K2" s="522"/>
      <c r="L2" s="1"/>
    </row>
    <row r="4" spans="1:12" ht="39" customHeight="1" x14ac:dyDescent="0.25">
      <c r="A4" s="518" t="s">
        <v>4</v>
      </c>
      <c r="B4" s="518"/>
      <c r="C4" s="518"/>
      <c r="D4" s="518"/>
      <c r="E4" s="518"/>
      <c r="F4" s="518"/>
      <c r="G4" s="518"/>
      <c r="H4" s="518"/>
      <c r="I4" s="518"/>
      <c r="J4" s="518"/>
      <c r="K4" s="518"/>
      <c r="L4" s="1"/>
    </row>
    <row r="5" spans="1:12" x14ac:dyDescent="0.25">
      <c r="A5" s="534"/>
      <c r="B5" s="534"/>
      <c r="C5" s="534"/>
      <c r="D5" s="534"/>
      <c r="E5" s="534"/>
      <c r="F5" s="534"/>
      <c r="G5" s="534"/>
      <c r="H5" s="534"/>
      <c r="I5" s="534"/>
      <c r="J5" s="534"/>
      <c r="K5" s="534"/>
      <c r="L5" s="1"/>
    </row>
    <row r="6" spans="1:12" ht="50.25" customHeight="1" x14ac:dyDescent="0.25">
      <c r="A6" s="518" t="s">
        <v>466</v>
      </c>
      <c r="B6" s="518"/>
      <c r="C6" s="518"/>
      <c r="D6" s="518"/>
      <c r="E6" s="518"/>
      <c r="F6" s="518"/>
      <c r="G6" s="518"/>
      <c r="H6" s="518"/>
      <c r="I6" s="518"/>
      <c r="J6" s="518"/>
      <c r="K6" s="518"/>
      <c r="L6" s="1"/>
    </row>
    <row r="8" spans="1:12" x14ac:dyDescent="0.25">
      <c r="A8" s="1"/>
      <c r="B8" s="18"/>
      <c r="C8" s="18"/>
      <c r="D8" s="18"/>
      <c r="E8" s="18"/>
      <c r="F8" s="18"/>
      <c r="G8" s="18"/>
      <c r="H8" s="18"/>
      <c r="I8" s="18"/>
      <c r="J8" s="18"/>
      <c r="K8" s="18"/>
      <c r="L8" s="18"/>
    </row>
    <row r="9" spans="1:12" x14ac:dyDescent="0.25">
      <c r="A9" s="1"/>
      <c r="B9" s="18"/>
      <c r="C9" s="18"/>
      <c r="D9" s="18"/>
      <c r="E9" s="18"/>
      <c r="F9" s="18"/>
      <c r="G9" s="18"/>
      <c r="H9" s="18"/>
      <c r="I9" s="18"/>
      <c r="J9" s="18"/>
      <c r="K9" s="18"/>
      <c r="L9" s="18"/>
    </row>
    <row r="10" spans="1:12" x14ac:dyDescent="0.25">
      <c r="A10" s="1"/>
      <c r="B10" s="18"/>
      <c r="C10" s="18"/>
      <c r="D10" s="18"/>
      <c r="E10" s="18"/>
      <c r="F10" s="18"/>
      <c r="G10" s="18"/>
      <c r="H10" s="18"/>
      <c r="I10" s="18"/>
      <c r="J10" s="18"/>
      <c r="K10" s="18"/>
      <c r="L10" s="18"/>
    </row>
    <row r="11" spans="1:12" x14ac:dyDescent="0.25">
      <c r="A11" s="1"/>
      <c r="B11" s="18"/>
      <c r="C11" s="18"/>
      <c r="D11" s="18"/>
      <c r="E11" s="18"/>
      <c r="F11" s="18"/>
      <c r="G11" s="18"/>
      <c r="H11" s="18"/>
      <c r="I11" s="18"/>
      <c r="J11" s="18"/>
      <c r="K11" s="18"/>
      <c r="L11" s="18"/>
    </row>
    <row r="12" spans="1:12" x14ac:dyDescent="0.25">
      <c r="A12" s="1"/>
      <c r="B12" s="18"/>
      <c r="C12" s="18"/>
      <c r="D12" s="18"/>
      <c r="E12" s="18"/>
      <c r="F12" s="18"/>
      <c r="G12" s="18"/>
      <c r="H12" s="18"/>
      <c r="I12" s="18"/>
      <c r="J12" s="18"/>
      <c r="K12" s="18"/>
      <c r="L12" s="18"/>
    </row>
    <row r="13" spans="1:12" x14ac:dyDescent="0.25">
      <c r="A13" s="1"/>
      <c r="B13" s="18"/>
      <c r="C13" s="18"/>
      <c r="D13" s="18"/>
      <c r="E13" s="18"/>
      <c r="F13" s="18"/>
      <c r="G13" s="18"/>
      <c r="H13" s="18"/>
      <c r="I13" s="18"/>
      <c r="J13" s="18"/>
      <c r="K13" s="18"/>
      <c r="L13" s="18"/>
    </row>
    <row r="14" spans="1:12" x14ac:dyDescent="0.25">
      <c r="A14" s="1"/>
      <c r="B14" s="18"/>
      <c r="C14" s="18"/>
      <c r="D14" s="18"/>
      <c r="E14" s="18"/>
      <c r="F14" s="18"/>
      <c r="G14" s="18"/>
      <c r="H14" s="18"/>
      <c r="I14" s="18"/>
      <c r="J14" s="18"/>
      <c r="K14" s="18"/>
      <c r="L14" s="18"/>
    </row>
    <row r="15" spans="1:12" x14ac:dyDescent="0.25">
      <c r="A15" s="1"/>
      <c r="B15" s="18"/>
      <c r="C15" s="18"/>
      <c r="D15" s="18"/>
      <c r="E15" s="18"/>
      <c r="F15" s="18"/>
      <c r="G15" s="18"/>
      <c r="H15" s="18"/>
      <c r="I15" s="18"/>
      <c r="J15" s="18"/>
      <c r="K15" s="18"/>
      <c r="L15" s="18"/>
    </row>
    <row r="16" spans="1:12" x14ac:dyDescent="0.25">
      <c r="A16" s="1"/>
      <c r="B16" s="18"/>
      <c r="C16" s="18"/>
      <c r="D16" s="18"/>
      <c r="E16" s="18"/>
      <c r="F16" s="18"/>
      <c r="G16" s="18"/>
      <c r="H16" s="18"/>
      <c r="I16" s="18"/>
      <c r="J16" s="18"/>
      <c r="K16" s="18"/>
      <c r="L16" s="18"/>
    </row>
    <row r="17" spans="1:12" x14ac:dyDescent="0.25">
      <c r="A17" s="1"/>
      <c r="B17" s="18"/>
      <c r="C17" s="18"/>
      <c r="D17" s="18"/>
      <c r="E17" s="18"/>
      <c r="F17" s="18"/>
      <c r="G17" s="18"/>
      <c r="H17" s="18"/>
      <c r="I17" s="18"/>
      <c r="J17" s="18"/>
      <c r="K17" s="18"/>
      <c r="L17" s="18"/>
    </row>
    <row r="18" spans="1:12" x14ac:dyDescent="0.25">
      <c r="A18" s="1"/>
      <c r="B18" s="18"/>
      <c r="C18" s="18"/>
      <c r="D18" s="18"/>
      <c r="E18" s="18"/>
      <c r="F18" s="18"/>
      <c r="G18" s="18"/>
      <c r="H18" s="18"/>
      <c r="I18" s="18"/>
      <c r="J18" s="18"/>
      <c r="K18" s="18"/>
      <c r="L18" s="18"/>
    </row>
    <row r="19" spans="1:12" x14ac:dyDescent="0.25">
      <c r="A19" s="1"/>
      <c r="B19" s="18"/>
      <c r="C19" s="18"/>
      <c r="D19" s="18"/>
      <c r="E19" s="18"/>
      <c r="F19" s="18"/>
      <c r="G19" s="18"/>
      <c r="H19" s="18"/>
      <c r="I19" s="18"/>
      <c r="J19" s="18"/>
      <c r="K19" s="18"/>
      <c r="L19" s="18"/>
    </row>
    <row r="20" spans="1:12" x14ac:dyDescent="0.25">
      <c r="A20" s="1"/>
      <c r="B20" s="18"/>
      <c r="C20" s="18"/>
      <c r="D20" s="18"/>
      <c r="E20" s="18"/>
      <c r="F20" s="18"/>
      <c r="G20" s="18"/>
      <c r="H20" s="18"/>
      <c r="I20" s="18"/>
      <c r="J20" s="18"/>
      <c r="K20" s="18"/>
      <c r="L20" s="18"/>
    </row>
    <row r="21" spans="1:12" x14ac:dyDescent="0.25">
      <c r="A21" s="1"/>
      <c r="B21" s="18"/>
      <c r="C21" s="18"/>
      <c r="D21" s="18"/>
      <c r="E21" s="18"/>
      <c r="F21" s="18"/>
      <c r="G21" s="18"/>
      <c r="H21" s="18"/>
      <c r="I21" s="18"/>
      <c r="J21" s="18"/>
      <c r="K21" s="18"/>
      <c r="L21" s="18"/>
    </row>
    <row r="22" spans="1:12" x14ac:dyDescent="0.25">
      <c r="A22" s="1"/>
      <c r="B22" s="18"/>
      <c r="C22" s="18"/>
      <c r="D22" s="18"/>
      <c r="E22" s="18"/>
      <c r="F22" s="18"/>
      <c r="G22" s="18"/>
      <c r="H22" s="18"/>
      <c r="I22" s="18"/>
      <c r="J22" s="18"/>
      <c r="K22" s="18"/>
      <c r="L22" s="18"/>
    </row>
    <row r="23" spans="1:12" x14ac:dyDescent="0.25">
      <c r="A23" s="4"/>
      <c r="B23" s="18"/>
      <c r="C23" s="18"/>
      <c r="D23" s="18"/>
      <c r="E23" s="18"/>
      <c r="F23" s="18"/>
      <c r="G23" s="18"/>
      <c r="H23" s="18"/>
      <c r="I23" s="18"/>
      <c r="J23" s="18"/>
      <c r="K23" s="18"/>
      <c r="L23" s="18"/>
    </row>
    <row r="24" spans="1:12" x14ac:dyDescent="0.25">
      <c r="A24" s="4"/>
      <c r="B24" s="18"/>
      <c r="C24" s="18"/>
      <c r="D24" s="18"/>
      <c r="E24" s="18"/>
      <c r="F24" s="18"/>
      <c r="G24" s="18"/>
      <c r="H24" s="18"/>
      <c r="I24" s="18"/>
      <c r="J24" s="18"/>
      <c r="K24" s="18"/>
      <c r="L24" s="18"/>
    </row>
    <row r="25" spans="1:12" x14ac:dyDescent="0.25">
      <c r="A25" s="4"/>
      <c r="B25" s="18"/>
      <c r="C25" s="18"/>
      <c r="D25" s="18"/>
      <c r="E25" s="18"/>
      <c r="F25" s="18"/>
      <c r="G25" s="18"/>
      <c r="H25" s="18"/>
      <c r="I25" s="18"/>
      <c r="J25" s="18"/>
      <c r="K25" s="18"/>
      <c r="L25" s="18"/>
    </row>
    <row r="26" spans="1:12" x14ac:dyDescent="0.25">
      <c r="A26" s="4"/>
      <c r="B26" s="18"/>
      <c r="C26" s="18"/>
      <c r="D26" s="18"/>
      <c r="E26" s="18"/>
      <c r="F26" s="18"/>
      <c r="G26" s="18"/>
      <c r="H26" s="18"/>
      <c r="I26" s="18"/>
      <c r="J26" s="18"/>
      <c r="K26" s="18"/>
      <c r="L26" s="18"/>
    </row>
    <row r="27" spans="1:12" x14ac:dyDescent="0.25">
      <c r="A27" s="4"/>
      <c r="B27" s="18"/>
      <c r="C27" s="18"/>
      <c r="D27" s="18"/>
      <c r="E27" s="18"/>
      <c r="F27" s="18"/>
      <c r="G27" s="18"/>
      <c r="H27" s="18"/>
      <c r="I27" s="18"/>
      <c r="J27" s="18"/>
      <c r="K27" s="18"/>
      <c r="L27" s="18"/>
    </row>
    <row r="28" spans="1:12" x14ac:dyDescent="0.25">
      <c r="A28" s="4"/>
      <c r="B28" s="18"/>
      <c r="C28" s="18"/>
      <c r="D28" s="18"/>
      <c r="E28" s="18"/>
      <c r="F28" s="18"/>
      <c r="G28" s="18"/>
      <c r="H28" s="18"/>
      <c r="I28" s="18"/>
      <c r="J28" s="18"/>
      <c r="K28" s="18"/>
      <c r="L28" s="18"/>
    </row>
    <row r="29" spans="1:12" x14ac:dyDescent="0.25">
      <c r="A29" s="4"/>
      <c r="B29" s="1"/>
      <c r="C29" s="1"/>
      <c r="D29" s="1"/>
      <c r="E29" s="1"/>
      <c r="F29" s="1"/>
      <c r="G29" s="1"/>
      <c r="H29" s="1"/>
      <c r="I29" s="4"/>
      <c r="J29" s="4"/>
      <c r="K29" s="4"/>
      <c r="L29" s="4"/>
    </row>
    <row r="30" spans="1:12" x14ac:dyDescent="0.25">
      <c r="A30" s="4"/>
      <c r="B30" s="1"/>
      <c r="C30" s="1"/>
      <c r="D30" s="1"/>
      <c r="E30" s="1"/>
      <c r="F30" s="1"/>
      <c r="G30" s="1"/>
      <c r="H30" s="1"/>
      <c r="I30" s="4"/>
      <c r="J30" s="4"/>
      <c r="K30" s="4"/>
      <c r="L30" s="4"/>
    </row>
    <row r="31" spans="1:12" x14ac:dyDescent="0.25">
      <c r="A31" s="1"/>
      <c r="B31" s="1"/>
      <c r="C31" s="1"/>
      <c r="D31" s="1"/>
      <c r="E31" s="1"/>
      <c r="F31" s="1"/>
      <c r="G31" s="1"/>
      <c r="H31" s="1"/>
      <c r="I31" s="4"/>
      <c r="J31" s="4"/>
      <c r="K31" s="4"/>
      <c r="L31" s="4"/>
    </row>
    <row r="32" spans="1:12" x14ac:dyDescent="0.25">
      <c r="A32" s="1"/>
      <c r="B32" s="1"/>
      <c r="C32" s="1"/>
      <c r="D32" s="1"/>
      <c r="E32" s="1"/>
      <c r="F32" s="1"/>
      <c r="G32" s="1"/>
      <c r="H32" s="1"/>
      <c r="I32" s="4"/>
      <c r="J32" s="4"/>
      <c r="K32" s="4"/>
      <c r="L32" s="4"/>
    </row>
    <row r="33" spans="1:12" ht="15.75" thickBot="1" x14ac:dyDescent="0.3">
      <c r="A33" s="1"/>
      <c r="B33" s="1"/>
      <c r="C33" s="1"/>
      <c r="D33" s="1"/>
      <c r="E33" s="1"/>
      <c r="F33" s="1"/>
      <c r="G33" s="1"/>
      <c r="H33" s="1"/>
      <c r="I33" s="4"/>
      <c r="J33" s="4"/>
      <c r="K33" s="4"/>
      <c r="L33" s="4"/>
    </row>
    <row r="34" spans="1:12" ht="15.75" thickBot="1" x14ac:dyDescent="0.3">
      <c r="A34" s="1"/>
      <c r="B34" s="19" t="s">
        <v>348</v>
      </c>
      <c r="C34" s="535" t="s">
        <v>349</v>
      </c>
      <c r="D34" s="535"/>
      <c r="E34" s="535"/>
      <c r="F34" s="536" t="s">
        <v>350</v>
      </c>
      <c r="G34" s="536"/>
      <c r="H34" s="536"/>
      <c r="I34" s="4"/>
      <c r="J34" s="4"/>
      <c r="K34" s="4"/>
      <c r="L34" s="4"/>
    </row>
    <row r="35" spans="1:12" ht="45.75" thickBot="1" x14ac:dyDescent="0.3">
      <c r="A35" s="1"/>
      <c r="B35" s="141" t="s">
        <v>351</v>
      </c>
      <c r="C35" s="139" t="s">
        <v>5</v>
      </c>
      <c r="D35" s="137" t="s">
        <v>468</v>
      </c>
      <c r="E35" s="138" t="s">
        <v>469</v>
      </c>
      <c r="F35" s="139" t="s">
        <v>470</v>
      </c>
      <c r="G35" s="140" t="s">
        <v>467</v>
      </c>
      <c r="H35" s="511" t="s">
        <v>6</v>
      </c>
      <c r="I35" s="4"/>
      <c r="J35" s="4"/>
      <c r="K35" s="4"/>
      <c r="L35" s="4"/>
    </row>
    <row r="36" spans="1:12" x14ac:dyDescent="0.25">
      <c r="A36" s="4">
        <v>1</v>
      </c>
      <c r="B36" s="20" t="s">
        <v>352</v>
      </c>
      <c r="C36" s="21" t="s">
        <v>353</v>
      </c>
      <c r="D36" s="6" t="s">
        <v>353</v>
      </c>
      <c r="E36" s="7"/>
      <c r="F36" s="21"/>
      <c r="G36" s="6" t="s">
        <v>353</v>
      </c>
      <c r="H36" s="7" t="s">
        <v>353</v>
      </c>
      <c r="I36" s="1"/>
      <c r="J36" s="4"/>
      <c r="K36" s="4"/>
      <c r="L36" s="4"/>
    </row>
    <row r="37" spans="1:12" x14ac:dyDescent="0.25">
      <c r="A37" s="4">
        <v>2</v>
      </c>
      <c r="B37" s="20" t="s">
        <v>69</v>
      </c>
      <c r="C37" s="21"/>
      <c r="D37" s="6" t="s">
        <v>353</v>
      </c>
      <c r="E37" s="7" t="s">
        <v>353</v>
      </c>
      <c r="F37" s="21" t="s">
        <v>353</v>
      </c>
      <c r="G37" s="6"/>
      <c r="H37" s="7" t="s">
        <v>353</v>
      </c>
      <c r="I37" s="1"/>
      <c r="J37" s="4"/>
      <c r="K37" s="4"/>
      <c r="L37" s="4"/>
    </row>
    <row r="38" spans="1:12" x14ac:dyDescent="0.25">
      <c r="A38" s="4">
        <v>3</v>
      </c>
      <c r="B38" s="22" t="s">
        <v>354</v>
      </c>
      <c r="C38" s="23" t="s">
        <v>353</v>
      </c>
      <c r="D38" s="8" t="s">
        <v>353</v>
      </c>
      <c r="E38" s="9"/>
      <c r="F38" s="23"/>
      <c r="G38" s="8" t="s">
        <v>353</v>
      </c>
      <c r="H38" s="9" t="s">
        <v>353</v>
      </c>
      <c r="I38" s="1"/>
      <c r="J38" s="4"/>
      <c r="K38" s="4"/>
      <c r="L38" s="4"/>
    </row>
    <row r="39" spans="1:12" x14ac:dyDescent="0.25">
      <c r="A39" s="4">
        <v>4</v>
      </c>
      <c r="B39" s="22" t="s">
        <v>355</v>
      </c>
      <c r="C39" s="23"/>
      <c r="D39" s="8" t="s">
        <v>353</v>
      </c>
      <c r="E39" s="9" t="s">
        <v>353</v>
      </c>
      <c r="F39" s="23" t="s">
        <v>353</v>
      </c>
      <c r="G39" s="8"/>
      <c r="H39" s="9" t="s">
        <v>353</v>
      </c>
      <c r="I39" s="1"/>
      <c r="J39" s="4"/>
      <c r="K39" s="4"/>
      <c r="L39" s="4"/>
    </row>
    <row r="40" spans="1:12" x14ac:dyDescent="0.25">
      <c r="A40" s="4">
        <v>5</v>
      </c>
      <c r="B40" s="22" t="s">
        <v>70</v>
      </c>
      <c r="C40" s="23" t="s">
        <v>353</v>
      </c>
      <c r="D40" s="8" t="s">
        <v>353</v>
      </c>
      <c r="E40" s="9"/>
      <c r="F40" s="23"/>
      <c r="G40" s="8" t="s">
        <v>353</v>
      </c>
      <c r="H40" s="9" t="s">
        <v>353</v>
      </c>
      <c r="I40" s="1"/>
      <c r="J40" s="4"/>
      <c r="K40" s="4"/>
      <c r="L40" s="4"/>
    </row>
    <row r="41" spans="1:12" x14ac:dyDescent="0.25">
      <c r="A41" s="4">
        <v>6</v>
      </c>
      <c r="B41" s="22" t="s">
        <v>356</v>
      </c>
      <c r="C41" s="23" t="s">
        <v>353</v>
      </c>
      <c r="D41" s="8" t="s">
        <v>353</v>
      </c>
      <c r="E41" s="9"/>
      <c r="F41" s="23"/>
      <c r="G41" s="8" t="s">
        <v>353</v>
      </c>
      <c r="H41" s="9" t="s">
        <v>353</v>
      </c>
      <c r="I41" s="1"/>
      <c r="J41" s="1"/>
      <c r="K41" s="1"/>
      <c r="L41" s="1"/>
    </row>
    <row r="42" spans="1:12" x14ac:dyDescent="0.25">
      <c r="A42" s="4">
        <v>7</v>
      </c>
      <c r="B42" s="22" t="s">
        <v>357</v>
      </c>
      <c r="C42" s="23"/>
      <c r="D42" s="8" t="s">
        <v>353</v>
      </c>
      <c r="E42" s="9" t="s">
        <v>353</v>
      </c>
      <c r="F42" s="23" t="s">
        <v>353</v>
      </c>
      <c r="G42" s="8"/>
      <c r="H42" s="9" t="s">
        <v>353</v>
      </c>
      <c r="I42" s="1"/>
      <c r="J42" s="1"/>
      <c r="K42" s="1"/>
      <c r="L42" s="1"/>
    </row>
    <row r="43" spans="1:12" x14ac:dyDescent="0.25">
      <c r="A43" s="4">
        <v>8</v>
      </c>
      <c r="B43" s="22" t="s">
        <v>71</v>
      </c>
      <c r="C43" s="23" t="s">
        <v>353</v>
      </c>
      <c r="D43" s="8" t="s">
        <v>353</v>
      </c>
      <c r="E43" s="9"/>
      <c r="F43" s="23"/>
      <c r="G43" s="8" t="s">
        <v>353</v>
      </c>
      <c r="H43" s="9" t="s">
        <v>353</v>
      </c>
      <c r="I43" s="1"/>
      <c r="J43" s="1"/>
      <c r="K43" s="1"/>
      <c r="L43" s="1"/>
    </row>
    <row r="44" spans="1:12" x14ac:dyDescent="0.25">
      <c r="A44" s="4">
        <v>9</v>
      </c>
      <c r="B44" s="22" t="s">
        <v>358</v>
      </c>
      <c r="C44" s="23" t="s">
        <v>353</v>
      </c>
      <c r="D44" s="8" t="s">
        <v>353</v>
      </c>
      <c r="E44" s="9"/>
      <c r="F44" s="23"/>
      <c r="G44" s="8" t="s">
        <v>353</v>
      </c>
      <c r="H44" s="9" t="s">
        <v>353</v>
      </c>
      <c r="I44" s="1"/>
      <c r="J44" s="1"/>
      <c r="K44" s="1"/>
      <c r="L44" s="1"/>
    </row>
    <row r="45" spans="1:12" x14ac:dyDescent="0.25">
      <c r="A45" s="4">
        <v>10</v>
      </c>
      <c r="B45" s="22" t="s">
        <v>72</v>
      </c>
      <c r="C45" s="23"/>
      <c r="D45" s="8" t="s">
        <v>353</v>
      </c>
      <c r="E45" s="9" t="s">
        <v>353</v>
      </c>
      <c r="F45" s="23" t="s">
        <v>353</v>
      </c>
      <c r="G45" s="8"/>
      <c r="H45" s="9" t="s">
        <v>353</v>
      </c>
      <c r="I45" s="1"/>
      <c r="J45" s="1"/>
      <c r="K45" s="1"/>
      <c r="L45" s="1"/>
    </row>
    <row r="46" spans="1:12" x14ac:dyDescent="0.25">
      <c r="A46" s="4">
        <v>11</v>
      </c>
      <c r="B46" s="22" t="s">
        <v>359</v>
      </c>
      <c r="C46" s="23"/>
      <c r="D46" s="8" t="s">
        <v>353</v>
      </c>
      <c r="E46" s="9" t="s">
        <v>353</v>
      </c>
      <c r="F46" s="23" t="s">
        <v>353</v>
      </c>
      <c r="G46" s="8"/>
      <c r="H46" s="9" t="s">
        <v>353</v>
      </c>
      <c r="I46" s="1"/>
      <c r="J46" s="1"/>
      <c r="K46" s="1"/>
      <c r="L46" s="1"/>
    </row>
    <row r="47" spans="1:12" x14ac:dyDescent="0.25">
      <c r="A47" s="4">
        <v>12</v>
      </c>
      <c r="B47" s="22" t="s">
        <v>360</v>
      </c>
      <c r="C47" s="23" t="s">
        <v>353</v>
      </c>
      <c r="D47" s="8" t="s">
        <v>353</v>
      </c>
      <c r="E47" s="9"/>
      <c r="F47" s="23"/>
      <c r="G47" s="8" t="s">
        <v>353</v>
      </c>
      <c r="H47" s="9" t="s">
        <v>353</v>
      </c>
      <c r="I47" s="1"/>
      <c r="J47" s="1"/>
      <c r="K47" s="1"/>
      <c r="L47" s="1"/>
    </row>
    <row r="48" spans="1:12" x14ac:dyDescent="0.25">
      <c r="A48" s="4">
        <v>13</v>
      </c>
      <c r="B48" s="22" t="s">
        <v>361</v>
      </c>
      <c r="C48" s="23" t="s">
        <v>353</v>
      </c>
      <c r="D48" s="8" t="s">
        <v>353</v>
      </c>
      <c r="E48" s="9"/>
      <c r="F48" s="23"/>
      <c r="G48" s="8" t="s">
        <v>353</v>
      </c>
      <c r="H48" s="9" t="s">
        <v>353</v>
      </c>
      <c r="I48" s="1"/>
      <c r="J48" s="1"/>
      <c r="K48" s="1"/>
      <c r="L48" s="1"/>
    </row>
    <row r="49" spans="1:12" x14ac:dyDescent="0.25">
      <c r="A49" s="4">
        <v>14</v>
      </c>
      <c r="B49" s="22" t="s">
        <v>362</v>
      </c>
      <c r="C49" s="23" t="s">
        <v>353</v>
      </c>
      <c r="D49" s="8"/>
      <c r="E49" s="9" t="s">
        <v>353</v>
      </c>
      <c r="F49" s="23" t="s">
        <v>353</v>
      </c>
      <c r="G49" s="8"/>
      <c r="H49" s="9" t="s">
        <v>353</v>
      </c>
      <c r="I49" s="1"/>
      <c r="J49" s="1"/>
      <c r="K49" s="1"/>
      <c r="L49" s="1"/>
    </row>
    <row r="50" spans="1:12" x14ac:dyDescent="0.25">
      <c r="A50" s="4">
        <v>15</v>
      </c>
      <c r="B50" s="22" t="s">
        <v>363</v>
      </c>
      <c r="C50" s="23" t="s">
        <v>353</v>
      </c>
      <c r="D50" s="8" t="s">
        <v>353</v>
      </c>
      <c r="E50" s="9"/>
      <c r="F50" s="23"/>
      <c r="G50" s="8" t="s">
        <v>353</v>
      </c>
      <c r="H50" s="9" t="s">
        <v>353</v>
      </c>
      <c r="I50" s="1"/>
      <c r="J50" s="1"/>
      <c r="K50" s="1"/>
      <c r="L50" s="1"/>
    </row>
    <row r="51" spans="1:12" x14ac:dyDescent="0.25">
      <c r="A51" s="4">
        <v>16</v>
      </c>
      <c r="B51" s="22" t="s">
        <v>364</v>
      </c>
      <c r="C51" s="23" t="s">
        <v>353</v>
      </c>
      <c r="D51" s="8" t="s">
        <v>353</v>
      </c>
      <c r="E51" s="9"/>
      <c r="F51" s="23"/>
      <c r="G51" s="8" t="s">
        <v>353</v>
      </c>
      <c r="H51" s="9" t="s">
        <v>353</v>
      </c>
      <c r="I51" s="1"/>
      <c r="J51" s="1"/>
      <c r="K51" s="1"/>
      <c r="L51" s="1"/>
    </row>
    <row r="52" spans="1:12" x14ac:dyDescent="0.25">
      <c r="A52" s="4">
        <v>17</v>
      </c>
      <c r="B52" s="22" t="s">
        <v>365</v>
      </c>
      <c r="C52" s="23"/>
      <c r="D52" s="8" t="s">
        <v>353</v>
      </c>
      <c r="E52" s="9" t="s">
        <v>353</v>
      </c>
      <c r="F52" s="23"/>
      <c r="G52" s="8" t="s">
        <v>353</v>
      </c>
      <c r="H52" s="9" t="s">
        <v>353</v>
      </c>
      <c r="I52" s="1"/>
      <c r="J52" s="1"/>
      <c r="K52" s="1"/>
      <c r="L52" s="1"/>
    </row>
    <row r="53" spans="1:12" x14ac:dyDescent="0.25">
      <c r="A53" s="4">
        <v>18</v>
      </c>
      <c r="B53" s="22" t="s">
        <v>366</v>
      </c>
      <c r="C53" s="23" t="s">
        <v>353</v>
      </c>
      <c r="D53" s="8"/>
      <c r="E53" s="9" t="s">
        <v>353</v>
      </c>
      <c r="F53" s="23" t="s">
        <v>353</v>
      </c>
      <c r="G53" s="8"/>
      <c r="H53" s="9" t="s">
        <v>353</v>
      </c>
      <c r="I53" s="1"/>
      <c r="J53" s="1"/>
      <c r="K53" s="1"/>
      <c r="L53" s="1"/>
    </row>
    <row r="54" spans="1:12" x14ac:dyDescent="0.25">
      <c r="A54" s="4">
        <v>19</v>
      </c>
      <c r="B54" s="22" t="s">
        <v>367</v>
      </c>
      <c r="C54" s="23"/>
      <c r="D54" s="8" t="s">
        <v>353</v>
      </c>
      <c r="E54" s="9" t="s">
        <v>353</v>
      </c>
      <c r="F54" s="23"/>
      <c r="G54" s="8" t="s">
        <v>353</v>
      </c>
      <c r="H54" s="9" t="s">
        <v>353</v>
      </c>
    </row>
    <row r="55" spans="1:12" x14ac:dyDescent="0.25">
      <c r="A55" s="4">
        <v>20</v>
      </c>
      <c r="B55" s="22" t="s">
        <v>368</v>
      </c>
      <c r="C55" s="23" t="s">
        <v>353</v>
      </c>
      <c r="D55" s="8"/>
      <c r="E55" s="9" t="s">
        <v>353</v>
      </c>
      <c r="F55" s="23" t="s">
        <v>353</v>
      </c>
      <c r="G55" s="8"/>
      <c r="H55" s="9" t="s">
        <v>353</v>
      </c>
    </row>
    <row r="56" spans="1:12" x14ac:dyDescent="0.25">
      <c r="A56" s="4">
        <v>21</v>
      </c>
      <c r="B56" s="22" t="s">
        <v>369</v>
      </c>
      <c r="C56" s="23"/>
      <c r="D56" s="8" t="s">
        <v>353</v>
      </c>
      <c r="E56" s="9" t="s">
        <v>353</v>
      </c>
      <c r="F56" s="23"/>
      <c r="G56" s="8" t="s">
        <v>353</v>
      </c>
      <c r="H56" s="9" t="s">
        <v>353</v>
      </c>
    </row>
    <row r="57" spans="1:12" x14ac:dyDescent="0.25">
      <c r="A57" s="4">
        <v>22</v>
      </c>
      <c r="B57" s="22" t="s">
        <v>370</v>
      </c>
      <c r="C57" s="23"/>
      <c r="D57" s="8" t="s">
        <v>353</v>
      </c>
      <c r="E57" s="9" t="s">
        <v>353</v>
      </c>
      <c r="F57" s="23"/>
      <c r="G57" s="8" t="s">
        <v>353</v>
      </c>
      <c r="H57" s="9" t="s">
        <v>353</v>
      </c>
    </row>
    <row r="58" spans="1:12" x14ac:dyDescent="0.25">
      <c r="A58" s="4">
        <v>23</v>
      </c>
      <c r="B58" s="22" t="s">
        <v>371</v>
      </c>
      <c r="C58" s="23"/>
      <c r="D58" s="8" t="s">
        <v>353</v>
      </c>
      <c r="E58" s="9" t="s">
        <v>353</v>
      </c>
      <c r="F58" s="23"/>
      <c r="G58" s="8" t="s">
        <v>353</v>
      </c>
      <c r="H58" s="9" t="s">
        <v>353</v>
      </c>
    </row>
    <row r="59" spans="1:12" ht="15.75" thickBot="1" x14ac:dyDescent="0.3">
      <c r="A59" s="4">
        <v>24</v>
      </c>
      <c r="B59" s="24" t="s">
        <v>73</v>
      </c>
      <c r="C59" s="25" t="s">
        <v>353</v>
      </c>
      <c r="D59" s="10"/>
      <c r="E59" s="11" t="s">
        <v>353</v>
      </c>
      <c r="F59" s="25" t="s">
        <v>353</v>
      </c>
      <c r="G59" s="10"/>
      <c r="H59" s="11" t="s">
        <v>353</v>
      </c>
    </row>
  </sheetData>
  <mergeCells count="6">
    <mergeCell ref="A5:K5"/>
    <mergeCell ref="C34:E34"/>
    <mergeCell ref="F34:H34"/>
    <mergeCell ref="A2:K2"/>
    <mergeCell ref="A4:K4"/>
    <mergeCell ref="A6:K6"/>
  </mergeCells>
  <phoneticPr fontId="0" type="noConversion"/>
  <pageMargins left="0.7" right="0.7" top="0.78740157499999996" bottom="0.78740157499999996"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0"/>
  <sheetViews>
    <sheetView topLeftCell="B1" workbookViewId="0">
      <selection activeCell="B1" sqref="B1"/>
    </sheetView>
  </sheetViews>
  <sheetFormatPr baseColWidth="10" defaultRowHeight="15" x14ac:dyDescent="0.25"/>
  <cols>
    <col min="2" max="2" width="12.28515625" bestFit="1" customWidth="1"/>
  </cols>
  <sheetData>
    <row r="1" spans="1:13" ht="20.25" x14ac:dyDescent="0.3">
      <c r="A1" s="55"/>
      <c r="B1" s="55"/>
      <c r="C1" s="118"/>
      <c r="D1" s="118"/>
      <c r="E1" s="118"/>
      <c r="F1" s="118"/>
      <c r="G1" s="118"/>
      <c r="H1" s="118"/>
      <c r="I1" s="118"/>
      <c r="J1" s="118"/>
      <c r="K1" s="118"/>
      <c r="L1" s="118"/>
      <c r="M1" s="55"/>
    </row>
    <row r="2" spans="1:13" ht="20.25" x14ac:dyDescent="0.3">
      <c r="A2" s="55"/>
      <c r="B2" s="522" t="s">
        <v>7</v>
      </c>
      <c r="C2" s="522"/>
      <c r="D2" s="522"/>
      <c r="E2" s="522"/>
      <c r="F2" s="522"/>
      <c r="G2" s="522"/>
      <c r="H2" s="522"/>
      <c r="I2" s="522"/>
      <c r="J2" s="522"/>
      <c r="K2" s="522"/>
      <c r="L2" s="55"/>
      <c r="M2" s="55"/>
    </row>
    <row r="3" spans="1:13" ht="15.75" thickBot="1" x14ac:dyDescent="0.3">
      <c r="A3" s="55"/>
      <c r="B3" s="59"/>
      <c r="C3" s="59"/>
      <c r="D3" s="59"/>
      <c r="E3" s="59"/>
      <c r="F3" s="59"/>
      <c r="G3" s="59"/>
      <c r="H3" s="51"/>
      <c r="I3" s="51"/>
      <c r="J3" s="51"/>
      <c r="K3" s="51"/>
      <c r="L3" s="144"/>
      <c r="M3" s="55"/>
    </row>
    <row r="4" spans="1:13" x14ac:dyDescent="0.25">
      <c r="A4" s="55"/>
      <c r="B4" s="537" t="s">
        <v>449</v>
      </c>
      <c r="C4" s="148" t="s">
        <v>471</v>
      </c>
      <c r="D4" s="539" t="s">
        <v>472</v>
      </c>
      <c r="E4" s="540"/>
      <c r="F4" s="540"/>
      <c r="G4" s="541"/>
      <c r="H4" s="539" t="s">
        <v>472</v>
      </c>
      <c r="I4" s="540"/>
      <c r="J4" s="540"/>
      <c r="K4" s="541"/>
      <c r="L4" s="142"/>
      <c r="M4" s="55"/>
    </row>
    <row r="5" spans="1:13" ht="15.75" thickBot="1" x14ac:dyDescent="0.3">
      <c r="A5" s="55"/>
      <c r="B5" s="538"/>
      <c r="C5" s="149" t="s">
        <v>473</v>
      </c>
      <c r="D5" s="542" t="s">
        <v>474</v>
      </c>
      <c r="E5" s="543"/>
      <c r="F5" s="543"/>
      <c r="G5" s="544"/>
      <c r="H5" s="542" t="s">
        <v>475</v>
      </c>
      <c r="I5" s="543"/>
      <c r="J5" s="543"/>
      <c r="K5" s="544"/>
      <c r="L5" s="142"/>
      <c r="M5" s="55"/>
    </row>
    <row r="6" spans="1:13" x14ac:dyDescent="0.25">
      <c r="A6" s="55"/>
      <c r="B6" s="150" t="s">
        <v>408</v>
      </c>
      <c r="C6" s="151">
        <v>6</v>
      </c>
      <c r="D6" s="154"/>
      <c r="E6" s="142"/>
      <c r="F6" s="142"/>
      <c r="G6" s="155"/>
      <c r="H6" s="154"/>
      <c r="I6" s="142"/>
      <c r="J6" s="142"/>
      <c r="K6" s="155"/>
      <c r="L6" s="142"/>
      <c r="M6" s="55"/>
    </row>
    <row r="7" spans="1:13" x14ac:dyDescent="0.25">
      <c r="A7" s="55"/>
      <c r="B7" s="150" t="s">
        <v>409</v>
      </c>
      <c r="C7" s="151">
        <v>6</v>
      </c>
      <c r="D7" s="154"/>
      <c r="E7" s="142"/>
      <c r="F7" s="142"/>
      <c r="G7" s="155"/>
      <c r="H7" s="154"/>
      <c r="I7" s="142"/>
      <c r="J7" s="142"/>
      <c r="K7" s="155"/>
      <c r="L7" s="142"/>
      <c r="M7" s="55"/>
    </row>
    <row r="8" spans="1:13" x14ac:dyDescent="0.25">
      <c r="A8" s="55"/>
      <c r="B8" s="150" t="s">
        <v>410</v>
      </c>
      <c r="C8" s="151">
        <v>6</v>
      </c>
      <c r="D8" s="154"/>
      <c r="E8" s="142"/>
      <c r="F8" s="142"/>
      <c r="G8" s="155"/>
      <c r="H8" s="154"/>
      <c r="I8" s="142"/>
      <c r="J8" s="142"/>
      <c r="K8" s="155"/>
      <c r="L8" s="142"/>
      <c r="M8" s="55"/>
    </row>
    <row r="9" spans="1:13" x14ac:dyDescent="0.25">
      <c r="A9" s="55"/>
      <c r="B9" s="150" t="s">
        <v>411</v>
      </c>
      <c r="C9" s="151">
        <v>6</v>
      </c>
      <c r="D9" s="154"/>
      <c r="E9" s="142"/>
      <c r="F9" s="142"/>
      <c r="G9" s="155"/>
      <c r="H9" s="154"/>
      <c r="I9" s="142"/>
      <c r="J9" s="142"/>
      <c r="K9" s="155"/>
      <c r="L9" s="142"/>
      <c r="M9" s="55"/>
    </row>
    <row r="10" spans="1:13" x14ac:dyDescent="0.25">
      <c r="A10" s="55"/>
      <c r="B10" s="150" t="s">
        <v>412</v>
      </c>
      <c r="C10" s="151">
        <v>4</v>
      </c>
      <c r="D10" s="154"/>
      <c r="E10" s="142"/>
      <c r="F10" s="142"/>
      <c r="G10" s="155"/>
      <c r="H10" s="154"/>
      <c r="I10" s="142"/>
      <c r="J10" s="142"/>
      <c r="K10" s="155"/>
      <c r="L10" s="142"/>
      <c r="M10" s="55"/>
    </row>
    <row r="11" spans="1:13" x14ac:dyDescent="0.25">
      <c r="A11" s="55"/>
      <c r="B11" s="150" t="s">
        <v>413</v>
      </c>
      <c r="C11" s="151">
        <v>4</v>
      </c>
      <c r="D11" s="154"/>
      <c r="E11" s="142"/>
      <c r="F11" s="142"/>
      <c r="G11" s="155"/>
      <c r="H11" s="154"/>
      <c r="I11" s="142"/>
      <c r="J11" s="142"/>
      <c r="K11" s="155"/>
      <c r="L11" s="142"/>
      <c r="M11" s="55"/>
    </row>
    <row r="12" spans="1:13" x14ac:dyDescent="0.25">
      <c r="A12" s="55"/>
      <c r="B12" s="150" t="s">
        <v>414</v>
      </c>
      <c r="C12" s="151">
        <v>4</v>
      </c>
      <c r="D12" s="154"/>
      <c r="E12" s="142"/>
      <c r="F12" s="142"/>
      <c r="G12" s="155"/>
      <c r="H12" s="154"/>
      <c r="I12" s="142"/>
      <c r="J12" s="142"/>
      <c r="K12" s="155"/>
      <c r="L12" s="143"/>
      <c r="M12" s="55"/>
    </row>
    <row r="13" spans="1:13" x14ac:dyDescent="0.25">
      <c r="A13" s="55"/>
      <c r="B13" s="150" t="s">
        <v>415</v>
      </c>
      <c r="C13" s="152">
        <v>4</v>
      </c>
      <c r="D13" s="150" t="s">
        <v>408</v>
      </c>
      <c r="E13" s="146">
        <v>1</v>
      </c>
      <c r="F13" s="142"/>
      <c r="G13" s="155"/>
      <c r="H13" s="150" t="s">
        <v>408</v>
      </c>
      <c r="I13" s="146">
        <v>0.25</v>
      </c>
      <c r="J13" s="142"/>
      <c r="K13" s="155"/>
      <c r="L13" s="142"/>
      <c r="M13" s="55"/>
    </row>
    <row r="14" spans="1:13" x14ac:dyDescent="0.25">
      <c r="A14" s="55"/>
      <c r="B14" s="150" t="s">
        <v>416</v>
      </c>
      <c r="C14" s="152">
        <v>2</v>
      </c>
      <c r="D14" s="150" t="s">
        <v>408</v>
      </c>
      <c r="E14" s="146">
        <v>1</v>
      </c>
      <c r="F14" s="145" t="s">
        <v>413</v>
      </c>
      <c r="G14" s="152">
        <v>2</v>
      </c>
      <c r="H14" s="150" t="s">
        <v>408</v>
      </c>
      <c r="I14" s="146">
        <v>0.5</v>
      </c>
      <c r="J14" s="145" t="s">
        <v>413</v>
      </c>
      <c r="K14" s="152">
        <v>1</v>
      </c>
      <c r="L14" s="142"/>
      <c r="M14" s="55"/>
    </row>
    <row r="15" spans="1:13" x14ac:dyDescent="0.25">
      <c r="A15" s="55"/>
      <c r="B15" s="150" t="s">
        <v>417</v>
      </c>
      <c r="C15" s="152">
        <v>2</v>
      </c>
      <c r="D15" s="150" t="s">
        <v>414</v>
      </c>
      <c r="E15" s="147">
        <v>2</v>
      </c>
      <c r="F15" s="142"/>
      <c r="G15" s="155"/>
      <c r="H15" s="150" t="s">
        <v>414</v>
      </c>
      <c r="I15" s="147">
        <v>1</v>
      </c>
      <c r="J15" s="142"/>
      <c r="K15" s="155"/>
      <c r="L15" s="142"/>
      <c r="M15" s="55"/>
    </row>
    <row r="16" spans="1:13" x14ac:dyDescent="0.25">
      <c r="A16" s="55"/>
      <c r="B16" s="150" t="s">
        <v>418</v>
      </c>
      <c r="C16" s="152">
        <v>2</v>
      </c>
      <c r="D16" s="150" t="s">
        <v>412</v>
      </c>
      <c r="E16" s="147">
        <v>2</v>
      </c>
      <c r="F16" s="142"/>
      <c r="G16" s="155"/>
      <c r="H16" s="150" t="s">
        <v>412</v>
      </c>
      <c r="I16" s="147">
        <v>1</v>
      </c>
      <c r="J16" s="142"/>
      <c r="K16" s="155"/>
      <c r="L16" s="143"/>
      <c r="M16" s="55"/>
    </row>
    <row r="17" spans="1:13" x14ac:dyDescent="0.25">
      <c r="A17" s="55"/>
      <c r="B17" s="150" t="s">
        <v>419</v>
      </c>
      <c r="C17" s="152">
        <v>3</v>
      </c>
      <c r="D17" s="150" t="s">
        <v>410</v>
      </c>
      <c r="E17" s="147">
        <v>0.75</v>
      </c>
      <c r="F17" s="142"/>
      <c r="G17" s="155"/>
      <c r="H17" s="150" t="s">
        <v>410</v>
      </c>
      <c r="I17" s="147">
        <v>0.25</v>
      </c>
      <c r="J17" s="142"/>
      <c r="K17" s="155"/>
      <c r="L17" s="142"/>
      <c r="M17" s="55"/>
    </row>
    <row r="18" spans="1:13" x14ac:dyDescent="0.25">
      <c r="A18" s="55"/>
      <c r="B18" s="150" t="s">
        <v>420</v>
      </c>
      <c r="C18" s="152">
        <v>3</v>
      </c>
      <c r="D18" s="150" t="s">
        <v>415</v>
      </c>
      <c r="E18" s="147">
        <v>1.5</v>
      </c>
      <c r="F18" s="145" t="s">
        <v>411</v>
      </c>
      <c r="G18" s="152">
        <v>3</v>
      </c>
      <c r="H18" s="150" t="s">
        <v>415</v>
      </c>
      <c r="I18" s="147">
        <v>0.5</v>
      </c>
      <c r="J18" s="145" t="s">
        <v>411</v>
      </c>
      <c r="K18" s="152">
        <v>1</v>
      </c>
      <c r="L18" s="142"/>
      <c r="M18" s="55"/>
    </row>
    <row r="19" spans="1:13" x14ac:dyDescent="0.25">
      <c r="A19" s="55"/>
      <c r="B19" s="150" t="s">
        <v>421</v>
      </c>
      <c r="C19" s="152">
        <v>1</v>
      </c>
      <c r="D19" s="150" t="s">
        <v>418</v>
      </c>
      <c r="E19" s="147">
        <v>1</v>
      </c>
      <c r="F19" s="142"/>
      <c r="G19" s="155"/>
      <c r="H19" s="150" t="s">
        <v>418</v>
      </c>
      <c r="I19" s="147">
        <v>1</v>
      </c>
      <c r="J19" s="142"/>
      <c r="K19" s="155"/>
      <c r="L19" s="142"/>
      <c r="M19" s="55"/>
    </row>
    <row r="20" spans="1:13" x14ac:dyDescent="0.25">
      <c r="A20" s="55"/>
      <c r="B20" s="150" t="s">
        <v>422</v>
      </c>
      <c r="C20" s="152">
        <v>2</v>
      </c>
      <c r="D20" s="154"/>
      <c r="E20" s="142"/>
      <c r="F20" s="142"/>
      <c r="G20" s="155"/>
      <c r="H20" s="154"/>
      <c r="I20" s="142"/>
      <c r="J20" s="142"/>
      <c r="K20" s="155"/>
      <c r="L20" s="143"/>
      <c r="M20" s="55"/>
    </row>
    <row r="21" spans="1:13" x14ac:dyDescent="0.25">
      <c r="A21" s="55"/>
      <c r="B21" s="150" t="s">
        <v>423</v>
      </c>
      <c r="C21" s="152">
        <v>2</v>
      </c>
      <c r="D21" s="150" t="s">
        <v>408</v>
      </c>
      <c r="E21" s="147">
        <v>1</v>
      </c>
      <c r="F21" s="142"/>
      <c r="G21" s="155"/>
      <c r="H21" s="150" t="s">
        <v>408</v>
      </c>
      <c r="I21" s="147">
        <v>0.5</v>
      </c>
      <c r="J21" s="142"/>
      <c r="K21" s="155"/>
      <c r="L21" s="142"/>
      <c r="M21" s="55"/>
    </row>
    <row r="22" spans="1:13" x14ac:dyDescent="0.25">
      <c r="A22" s="55"/>
      <c r="B22" s="150" t="s">
        <v>424</v>
      </c>
      <c r="C22" s="152">
        <v>1</v>
      </c>
      <c r="D22" s="150" t="s">
        <v>411</v>
      </c>
      <c r="E22" s="147">
        <v>0.5</v>
      </c>
      <c r="F22" s="145" t="s">
        <v>416</v>
      </c>
      <c r="G22" s="152">
        <v>0.5</v>
      </c>
      <c r="H22" s="150" t="s">
        <v>411</v>
      </c>
      <c r="I22" s="147">
        <v>0.5</v>
      </c>
      <c r="J22" s="145" t="s">
        <v>416</v>
      </c>
      <c r="K22" s="152">
        <v>0.5</v>
      </c>
      <c r="L22" s="142"/>
      <c r="M22" s="55"/>
    </row>
    <row r="23" spans="1:13" x14ac:dyDescent="0.25">
      <c r="A23" s="55"/>
      <c r="B23" s="150" t="s">
        <v>425</v>
      </c>
      <c r="C23" s="152">
        <v>1</v>
      </c>
      <c r="D23" s="150" t="s">
        <v>415</v>
      </c>
      <c r="E23" s="147">
        <v>1.5</v>
      </c>
      <c r="F23" s="142"/>
      <c r="G23" s="155"/>
      <c r="H23" s="150" t="s">
        <v>415</v>
      </c>
      <c r="I23" s="147">
        <v>1.5</v>
      </c>
      <c r="J23" s="142"/>
      <c r="K23" s="155"/>
      <c r="L23" s="142"/>
      <c r="M23" s="55"/>
    </row>
    <row r="24" spans="1:13" x14ac:dyDescent="0.25">
      <c r="A24" s="55"/>
      <c r="B24" s="150" t="s">
        <v>426</v>
      </c>
      <c r="C24" s="152">
        <v>0.5</v>
      </c>
      <c r="D24" s="154"/>
      <c r="E24" s="142"/>
      <c r="F24" s="142"/>
      <c r="G24" s="155"/>
      <c r="H24" s="154"/>
      <c r="I24" s="142"/>
      <c r="J24" s="142"/>
      <c r="K24" s="155"/>
      <c r="L24" s="55"/>
      <c r="M24" s="55"/>
    </row>
    <row r="25" spans="1:13" ht="15.75" thickBot="1" x14ac:dyDescent="0.3">
      <c r="A25" s="55"/>
      <c r="B25" s="159" t="s">
        <v>427</v>
      </c>
      <c r="C25" s="153">
        <v>0</v>
      </c>
      <c r="D25" s="156"/>
      <c r="E25" s="157"/>
      <c r="F25" s="157"/>
      <c r="G25" s="158"/>
      <c r="H25" s="156"/>
      <c r="I25" s="157"/>
      <c r="J25" s="157"/>
      <c r="K25" s="158"/>
      <c r="L25" s="55"/>
      <c r="M25" s="55"/>
    </row>
    <row r="26" spans="1:13" x14ac:dyDescent="0.25">
      <c r="A26" s="55"/>
      <c r="B26" s="55"/>
      <c r="C26" s="55"/>
      <c r="D26" s="55"/>
      <c r="E26" s="55"/>
      <c r="F26" s="55"/>
      <c r="G26" s="55"/>
      <c r="H26" s="55"/>
      <c r="I26" s="55"/>
      <c r="J26" s="55"/>
      <c r="K26" s="55"/>
      <c r="L26" s="55"/>
      <c r="M26" s="55"/>
    </row>
    <row r="27" spans="1:13" ht="15.75" thickBot="1" x14ac:dyDescent="0.3">
      <c r="B27" s="549" t="s">
        <v>228</v>
      </c>
      <c r="C27" s="549"/>
      <c r="D27" s="549"/>
      <c r="E27" s="549"/>
      <c r="F27" s="549"/>
      <c r="G27" s="549"/>
      <c r="H27" s="549"/>
      <c r="I27" s="549"/>
      <c r="J27" s="549"/>
      <c r="K27" s="549"/>
    </row>
    <row r="28" spans="1:13" ht="15.75" thickBot="1" x14ac:dyDescent="0.3">
      <c r="B28" s="547" t="s">
        <v>471</v>
      </c>
      <c r="C28" s="548"/>
      <c r="D28" s="547" t="s">
        <v>225</v>
      </c>
      <c r="E28" s="548"/>
      <c r="F28" s="547" t="s">
        <v>471</v>
      </c>
      <c r="G28" s="548"/>
      <c r="H28" s="547" t="s">
        <v>233</v>
      </c>
      <c r="I28" s="550"/>
      <c r="J28" s="548"/>
    </row>
    <row r="29" spans="1:13" x14ac:dyDescent="0.25">
      <c r="B29" s="545" t="s">
        <v>415</v>
      </c>
      <c r="C29" s="290" t="s">
        <v>117</v>
      </c>
      <c r="D29" s="362" t="s">
        <v>408</v>
      </c>
      <c r="E29" s="290"/>
      <c r="F29" s="362" t="s">
        <v>224</v>
      </c>
      <c r="G29" s="290"/>
      <c r="H29" s="365" t="s">
        <v>117</v>
      </c>
      <c r="I29" s="366" t="s">
        <v>224</v>
      </c>
      <c r="J29" s="367"/>
    </row>
    <row r="30" spans="1:13" ht="15.75" thickBot="1" x14ac:dyDescent="0.3">
      <c r="B30" s="546"/>
      <c r="C30" s="293">
        <v>4</v>
      </c>
      <c r="D30" s="363">
        <v>1</v>
      </c>
      <c r="E30" s="293"/>
      <c r="F30" s="363">
        <v>6</v>
      </c>
      <c r="G30" s="293"/>
      <c r="H30" s="368">
        <v>6</v>
      </c>
      <c r="I30" s="369">
        <v>1</v>
      </c>
      <c r="J30" s="370"/>
    </row>
    <row r="31" spans="1:13" x14ac:dyDescent="0.25">
      <c r="B31" s="545" t="s">
        <v>416</v>
      </c>
      <c r="C31" s="290" t="s">
        <v>227</v>
      </c>
      <c r="D31" s="362" t="s">
        <v>408</v>
      </c>
      <c r="E31" s="290" t="s">
        <v>114</v>
      </c>
      <c r="F31" s="362" t="s">
        <v>224</v>
      </c>
      <c r="G31" s="290" t="s">
        <v>226</v>
      </c>
      <c r="H31" s="365" t="s">
        <v>227</v>
      </c>
      <c r="I31" s="366" t="s">
        <v>224</v>
      </c>
      <c r="J31" s="367" t="s">
        <v>226</v>
      </c>
    </row>
    <row r="32" spans="1:13" ht="15.75" thickBot="1" x14ac:dyDescent="0.3">
      <c r="B32" s="551"/>
      <c r="C32" s="339">
        <v>2</v>
      </c>
      <c r="D32" s="364">
        <v>1</v>
      </c>
      <c r="E32" s="339">
        <v>2</v>
      </c>
      <c r="F32" s="364">
        <v>6</v>
      </c>
      <c r="G32" s="339">
        <v>4</v>
      </c>
      <c r="H32" s="371">
        <v>6</v>
      </c>
      <c r="I32" s="372">
        <v>1</v>
      </c>
      <c r="J32" s="373">
        <v>3</v>
      </c>
    </row>
    <row r="33" spans="2:10" x14ac:dyDescent="0.25">
      <c r="B33" s="545" t="s">
        <v>229</v>
      </c>
      <c r="C33" s="290" t="s">
        <v>120</v>
      </c>
      <c r="D33" s="362" t="s">
        <v>414</v>
      </c>
      <c r="E33" s="290"/>
      <c r="F33" s="362" t="s">
        <v>230</v>
      </c>
      <c r="G33" s="290"/>
      <c r="H33" s="365" t="s">
        <v>120</v>
      </c>
      <c r="I33" s="366" t="s">
        <v>230</v>
      </c>
      <c r="J33" s="367"/>
    </row>
    <row r="34" spans="2:10" ht="15.75" thickBot="1" x14ac:dyDescent="0.3">
      <c r="B34" s="546"/>
      <c r="C34" s="293">
        <v>2</v>
      </c>
      <c r="D34" s="363">
        <v>2</v>
      </c>
      <c r="E34" s="293"/>
      <c r="F34" s="363">
        <v>4</v>
      </c>
      <c r="G34" s="293"/>
      <c r="H34" s="368">
        <v>2</v>
      </c>
      <c r="I34" s="369">
        <v>1</v>
      </c>
      <c r="J34" s="370"/>
    </row>
    <row r="35" spans="2:10" x14ac:dyDescent="0.25">
      <c r="B35" s="545" t="s">
        <v>418</v>
      </c>
      <c r="C35" s="290" t="s">
        <v>231</v>
      </c>
      <c r="D35" s="362" t="s">
        <v>412</v>
      </c>
      <c r="E35" s="290"/>
      <c r="F35" s="362" t="s">
        <v>232</v>
      </c>
      <c r="G35" s="290"/>
      <c r="H35" s="365" t="s">
        <v>231</v>
      </c>
      <c r="I35" s="366" t="s">
        <v>232</v>
      </c>
      <c r="J35" s="367"/>
    </row>
    <row r="36" spans="2:10" ht="15.75" thickBot="1" x14ac:dyDescent="0.3">
      <c r="B36" s="546"/>
      <c r="C36" s="293">
        <v>2</v>
      </c>
      <c r="D36" s="363">
        <v>2</v>
      </c>
      <c r="E36" s="293"/>
      <c r="F36" s="363">
        <v>4</v>
      </c>
      <c r="G36" s="293"/>
      <c r="H36" s="368">
        <v>2</v>
      </c>
      <c r="I36" s="369">
        <v>1</v>
      </c>
      <c r="J36" s="370"/>
    </row>
    <row r="37" spans="2:10" x14ac:dyDescent="0.25">
      <c r="B37" s="545" t="s">
        <v>419</v>
      </c>
      <c r="C37" s="290" t="s">
        <v>234</v>
      </c>
      <c r="D37" s="362" t="s">
        <v>410</v>
      </c>
      <c r="E37" s="290"/>
      <c r="F37" s="362" t="s">
        <v>235</v>
      </c>
      <c r="G37" s="290"/>
      <c r="H37" s="365" t="s">
        <v>234</v>
      </c>
      <c r="I37" s="366" t="s">
        <v>235</v>
      </c>
      <c r="J37" s="367"/>
    </row>
    <row r="38" spans="2:10" ht="15.75" thickBot="1" x14ac:dyDescent="0.3">
      <c r="B38" s="546"/>
      <c r="C38" s="293">
        <v>3</v>
      </c>
      <c r="D38" s="363">
        <v>0.75</v>
      </c>
      <c r="E38" s="293"/>
      <c r="F38" s="363">
        <v>6</v>
      </c>
      <c r="G38" s="293"/>
      <c r="H38" s="368">
        <v>8</v>
      </c>
      <c r="I38" s="369">
        <v>1</v>
      </c>
      <c r="J38" s="370"/>
    </row>
    <row r="39" spans="2:10" x14ac:dyDescent="0.25">
      <c r="B39" s="545" t="s">
        <v>420</v>
      </c>
      <c r="C39" s="290" t="s">
        <v>123</v>
      </c>
      <c r="D39" s="362" t="s">
        <v>411</v>
      </c>
      <c r="E39" s="290" t="s">
        <v>415</v>
      </c>
      <c r="F39" s="362" t="s">
        <v>236</v>
      </c>
      <c r="G39" s="290" t="s">
        <v>117</v>
      </c>
      <c r="H39" s="365" t="s">
        <v>123</v>
      </c>
      <c r="I39" s="366" t="s">
        <v>236</v>
      </c>
      <c r="J39" s="367" t="s">
        <v>117</v>
      </c>
    </row>
    <row r="40" spans="2:10" ht="15.75" thickBot="1" x14ac:dyDescent="0.3">
      <c r="B40" s="546"/>
      <c r="C40" s="293">
        <v>3</v>
      </c>
      <c r="D40" s="363">
        <v>3</v>
      </c>
      <c r="E40" s="293">
        <v>1.5</v>
      </c>
      <c r="F40" s="363">
        <v>6</v>
      </c>
      <c r="G40" s="293">
        <v>4</v>
      </c>
      <c r="H40" s="368">
        <v>8</v>
      </c>
      <c r="I40" s="369">
        <v>4</v>
      </c>
      <c r="J40" s="370">
        <v>3</v>
      </c>
    </row>
    <row r="41" spans="2:10" x14ac:dyDescent="0.25">
      <c r="B41" s="545" t="s">
        <v>421</v>
      </c>
      <c r="C41" s="290" t="s">
        <v>124</v>
      </c>
      <c r="D41" s="362" t="s">
        <v>418</v>
      </c>
      <c r="E41" s="290"/>
      <c r="F41" s="362" t="s">
        <v>231</v>
      </c>
      <c r="G41" s="290"/>
      <c r="H41" s="365" t="s">
        <v>124</v>
      </c>
      <c r="I41" s="366" t="s">
        <v>231</v>
      </c>
      <c r="J41" s="367"/>
    </row>
    <row r="42" spans="2:10" ht="15.75" thickBot="1" x14ac:dyDescent="0.3">
      <c r="B42" s="546"/>
      <c r="C42" s="293">
        <v>1</v>
      </c>
      <c r="D42" s="363">
        <v>1</v>
      </c>
      <c r="E42" s="293"/>
      <c r="F42" s="363">
        <v>2</v>
      </c>
      <c r="G42" s="293"/>
      <c r="H42" s="368">
        <v>2</v>
      </c>
      <c r="I42" s="369">
        <v>1</v>
      </c>
      <c r="J42" s="370"/>
    </row>
    <row r="43" spans="2:10" x14ac:dyDescent="0.25">
      <c r="B43" s="545" t="s">
        <v>423</v>
      </c>
      <c r="C43" s="290" t="s">
        <v>125</v>
      </c>
      <c r="D43" s="362" t="s">
        <v>408</v>
      </c>
      <c r="E43" s="290"/>
      <c r="F43" s="362" t="s">
        <v>224</v>
      </c>
      <c r="G43" s="290"/>
      <c r="H43" s="365" t="s">
        <v>125</v>
      </c>
      <c r="I43" s="366" t="s">
        <v>224</v>
      </c>
      <c r="J43" s="367"/>
    </row>
    <row r="44" spans="2:10" ht="15.75" thickBot="1" x14ac:dyDescent="0.3">
      <c r="B44" s="546"/>
      <c r="C44" s="293">
        <v>2</v>
      </c>
      <c r="D44" s="363">
        <v>1</v>
      </c>
      <c r="E44" s="293"/>
      <c r="F44" s="363">
        <v>6</v>
      </c>
      <c r="G44" s="293"/>
      <c r="H44" s="368">
        <v>6</v>
      </c>
      <c r="I44" s="369">
        <v>1</v>
      </c>
      <c r="J44" s="370"/>
    </row>
    <row r="45" spans="2:10" x14ac:dyDescent="0.25">
      <c r="B45" s="545" t="s">
        <v>424</v>
      </c>
      <c r="C45" s="290" t="s">
        <v>126</v>
      </c>
      <c r="D45" s="362" t="s">
        <v>411</v>
      </c>
      <c r="E45" s="290" t="s">
        <v>416</v>
      </c>
      <c r="F45" s="362" t="s">
        <v>236</v>
      </c>
      <c r="G45" s="290" t="s">
        <v>227</v>
      </c>
      <c r="H45" s="365" t="s">
        <v>126</v>
      </c>
      <c r="I45" s="366" t="s">
        <v>236</v>
      </c>
      <c r="J45" s="367" t="s">
        <v>227</v>
      </c>
    </row>
    <row r="46" spans="2:10" ht="15.75" thickBot="1" x14ac:dyDescent="0.3">
      <c r="B46" s="546"/>
      <c r="C46" s="293">
        <v>1</v>
      </c>
      <c r="D46" s="363">
        <v>0.5</v>
      </c>
      <c r="E46" s="293">
        <v>0.5</v>
      </c>
      <c r="F46" s="363">
        <v>6</v>
      </c>
      <c r="G46" s="293">
        <v>2</v>
      </c>
      <c r="H46" s="368">
        <v>12</v>
      </c>
      <c r="I46" s="369">
        <v>1</v>
      </c>
      <c r="J46" s="370">
        <v>3</v>
      </c>
    </row>
    <row r="47" spans="2:10" x14ac:dyDescent="0.25">
      <c r="B47" s="545" t="s">
        <v>425</v>
      </c>
      <c r="C47" s="290" t="s">
        <v>237</v>
      </c>
      <c r="D47" s="362" t="s">
        <v>415</v>
      </c>
      <c r="E47" s="290"/>
      <c r="F47" s="362" t="s">
        <v>117</v>
      </c>
      <c r="G47" s="290"/>
      <c r="H47" s="365" t="s">
        <v>237</v>
      </c>
      <c r="I47" s="366" t="s">
        <v>117</v>
      </c>
      <c r="J47" s="367"/>
    </row>
    <row r="48" spans="2:10" ht="15.75" thickBot="1" x14ac:dyDescent="0.3">
      <c r="B48" s="546"/>
      <c r="C48" s="293">
        <v>1</v>
      </c>
      <c r="D48" s="363">
        <v>1.5</v>
      </c>
      <c r="E48" s="293"/>
      <c r="F48" s="363">
        <v>4</v>
      </c>
      <c r="G48" s="293"/>
      <c r="H48" s="368">
        <v>8</v>
      </c>
      <c r="I48" s="369">
        <v>3</v>
      </c>
      <c r="J48" s="370"/>
    </row>
    <row r="50" spans="2:13" x14ac:dyDescent="0.25">
      <c r="B50" s="529" t="s">
        <v>8</v>
      </c>
      <c r="C50" s="529"/>
      <c r="D50" s="529"/>
      <c r="E50" s="529"/>
      <c r="F50" s="529"/>
      <c r="G50" s="529"/>
      <c r="H50" s="529"/>
      <c r="I50" s="529"/>
      <c r="J50" s="529"/>
      <c r="K50" s="529"/>
      <c r="L50" s="529"/>
      <c r="M50" s="529"/>
    </row>
  </sheetData>
  <mergeCells count="22">
    <mergeCell ref="B45:B46"/>
    <mergeCell ref="B47:B48"/>
    <mergeCell ref="B50:M50"/>
    <mergeCell ref="B35:B36"/>
    <mergeCell ref="B37:B38"/>
    <mergeCell ref="B39:B40"/>
    <mergeCell ref="B41:B42"/>
    <mergeCell ref="B43:B44"/>
    <mergeCell ref="B33:B34"/>
    <mergeCell ref="F28:G28"/>
    <mergeCell ref="B28:C28"/>
    <mergeCell ref="D28:E28"/>
    <mergeCell ref="B27:K27"/>
    <mergeCell ref="H28:J28"/>
    <mergeCell ref="B29:B30"/>
    <mergeCell ref="B31:B32"/>
    <mergeCell ref="B2:K2"/>
    <mergeCell ref="B4:B5"/>
    <mergeCell ref="D4:G4"/>
    <mergeCell ref="D5:G5"/>
    <mergeCell ref="H4:K4"/>
    <mergeCell ref="H5:K5"/>
  </mergeCells>
  <phoneticPr fontId="0" type="noConversion"/>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U80"/>
  <sheetViews>
    <sheetView workbookViewId="0"/>
  </sheetViews>
  <sheetFormatPr baseColWidth="10" defaultRowHeight="15" x14ac:dyDescent="0.25"/>
  <cols>
    <col min="1" max="1" width="14.5703125" customWidth="1"/>
    <col min="2" max="2" width="7" bestFit="1" customWidth="1"/>
    <col min="3" max="3" width="4.7109375" bestFit="1" customWidth="1"/>
    <col min="4" max="4" width="8" bestFit="1" customWidth="1"/>
    <col min="5" max="5" width="8.140625" bestFit="1" customWidth="1"/>
    <col min="6" max="6" width="7" bestFit="1" customWidth="1"/>
    <col min="7" max="7" width="10.28515625" bestFit="1" customWidth="1"/>
    <col min="8" max="8" width="6" bestFit="1" customWidth="1"/>
    <col min="9" max="9" width="7" bestFit="1" customWidth="1"/>
    <col min="10" max="10" width="10.85546875" bestFit="1" customWidth="1"/>
    <col min="11" max="12" width="7" bestFit="1" customWidth="1"/>
    <col min="13" max="13" width="13.85546875" bestFit="1" customWidth="1"/>
    <col min="14" max="14" width="7" bestFit="1" customWidth="1"/>
    <col min="15" max="15" width="7.5703125" bestFit="1" customWidth="1"/>
    <col min="16" max="16" width="5.5703125" bestFit="1" customWidth="1"/>
    <col min="17" max="17" width="4" bestFit="1" customWidth="1"/>
    <col min="18" max="18" width="8.5703125" bestFit="1" customWidth="1"/>
    <col min="19" max="19" width="7.5703125" bestFit="1" customWidth="1"/>
    <col min="20" max="20" width="6.5703125" bestFit="1" customWidth="1"/>
  </cols>
  <sheetData>
    <row r="2" spans="1:21" ht="20.25" x14ac:dyDescent="0.3">
      <c r="A2" s="1"/>
      <c r="B2" s="552" t="s">
        <v>372</v>
      </c>
      <c r="C2" s="552"/>
      <c r="D2" s="552"/>
      <c r="E2" s="552"/>
      <c r="F2" s="552"/>
      <c r="G2" s="552"/>
      <c r="H2" s="552"/>
      <c r="I2" s="552"/>
      <c r="J2" s="552"/>
      <c r="K2" s="552"/>
      <c r="L2" s="552"/>
      <c r="M2" s="552"/>
      <c r="N2" s="552"/>
      <c r="O2" s="552"/>
      <c r="P2" s="552"/>
      <c r="Q2" s="552"/>
      <c r="R2" s="552"/>
      <c r="S2" s="552"/>
      <c r="T2" s="552"/>
      <c r="U2" s="552"/>
    </row>
    <row r="4" spans="1:21" ht="81.75" customHeight="1" x14ac:dyDescent="0.25">
      <c r="A4" s="1"/>
      <c r="B4" s="534" t="s">
        <v>9</v>
      </c>
      <c r="C4" s="534"/>
      <c r="D4" s="534"/>
      <c r="E4" s="534"/>
      <c r="F4" s="534"/>
      <c r="G4" s="534"/>
      <c r="H4" s="534"/>
      <c r="I4" s="534"/>
      <c r="J4" s="534"/>
      <c r="K4" s="534"/>
      <c r="L4" s="534"/>
      <c r="M4" s="534"/>
      <c r="N4" s="534"/>
      <c r="O4" s="534"/>
      <c r="P4" s="534"/>
      <c r="Q4" s="534"/>
      <c r="R4" s="534"/>
      <c r="S4" s="534"/>
      <c r="T4" s="534"/>
      <c r="U4" s="534"/>
    </row>
    <row r="5" spans="1:21" ht="15.75" thickBot="1" x14ac:dyDescent="0.3"/>
    <row r="6" spans="1:21" ht="15.75" thickBot="1" x14ac:dyDescent="0.3">
      <c r="A6" s="553" t="s">
        <v>476</v>
      </c>
      <c r="B6" s="554"/>
      <c r="C6" s="554"/>
      <c r="D6" s="554"/>
      <c r="E6" s="555"/>
      <c r="F6" s="559" t="s">
        <v>477</v>
      </c>
      <c r="G6" s="560"/>
      <c r="H6" s="560"/>
      <c r="I6" s="560"/>
      <c r="J6" s="560"/>
      <c r="K6" s="560"/>
      <c r="L6" s="560"/>
      <c r="M6" s="560"/>
      <c r="N6" s="561"/>
      <c r="O6" s="556" t="s">
        <v>478</v>
      </c>
      <c r="P6" s="557"/>
      <c r="Q6" s="558"/>
      <c r="R6" s="562" t="s">
        <v>479</v>
      </c>
      <c r="S6" s="563"/>
      <c r="T6" s="564"/>
      <c r="U6" s="29"/>
    </row>
    <row r="7" spans="1:21" ht="97.5" thickBot="1" x14ac:dyDescent="0.3">
      <c r="A7" s="28"/>
      <c r="B7" s="163" t="s">
        <v>480</v>
      </c>
      <c r="C7" s="164" t="s">
        <v>481</v>
      </c>
      <c r="D7" s="164" t="s">
        <v>482</v>
      </c>
      <c r="E7" s="165" t="s">
        <v>483</v>
      </c>
      <c r="F7" s="162" t="s">
        <v>415</v>
      </c>
      <c r="G7" s="162" t="s">
        <v>418</v>
      </c>
      <c r="H7" s="162" t="s">
        <v>416</v>
      </c>
      <c r="I7" s="162" t="s">
        <v>411</v>
      </c>
      <c r="J7" s="162" t="s">
        <v>412</v>
      </c>
      <c r="K7" s="162" t="s">
        <v>410</v>
      </c>
      <c r="L7" s="162" t="s">
        <v>413</v>
      </c>
      <c r="M7" s="162" t="s">
        <v>408</v>
      </c>
      <c r="N7" s="162" t="s">
        <v>414</v>
      </c>
      <c r="O7" s="162" t="s">
        <v>484</v>
      </c>
      <c r="P7" s="165" t="s">
        <v>485</v>
      </c>
      <c r="Q7" s="162" t="s">
        <v>486</v>
      </c>
      <c r="R7" s="162" t="s">
        <v>484</v>
      </c>
      <c r="S7" s="165" t="s">
        <v>485</v>
      </c>
      <c r="T7" s="162" t="s">
        <v>486</v>
      </c>
      <c r="U7" s="29"/>
    </row>
    <row r="8" spans="1:21" x14ac:dyDescent="0.25">
      <c r="A8" s="166" t="s">
        <v>408</v>
      </c>
      <c r="B8" s="30">
        <v>883.2</v>
      </c>
      <c r="C8" s="42">
        <v>6</v>
      </c>
      <c r="D8" s="42">
        <f>C8*10</f>
        <v>60</v>
      </c>
      <c r="E8" s="35">
        <f>B8/D8</f>
        <v>14.72</v>
      </c>
      <c r="F8" s="30"/>
      <c r="G8" s="42"/>
      <c r="H8" s="42"/>
      <c r="I8" s="42"/>
      <c r="J8" s="42"/>
      <c r="K8" s="42"/>
      <c r="L8" s="42"/>
      <c r="M8" s="42">
        <f>SUM(B8,M15,M16,M23)</f>
        <v>1931.8</v>
      </c>
      <c r="N8" s="35"/>
      <c r="O8" s="38">
        <f>M8</f>
        <v>1931.8</v>
      </c>
      <c r="P8" s="34">
        <f>O8/D8</f>
        <v>32.196666666666665</v>
      </c>
      <c r="Q8" s="35">
        <v>33</v>
      </c>
      <c r="R8" s="38">
        <f>O8*32</f>
        <v>61817.599999999999</v>
      </c>
      <c r="S8" s="34">
        <f>R8/D8</f>
        <v>1030.2933333333333</v>
      </c>
      <c r="T8" s="43">
        <v>1031</v>
      </c>
      <c r="U8" s="27"/>
    </row>
    <row r="9" spans="1:21" x14ac:dyDescent="0.25">
      <c r="A9" s="167" t="s">
        <v>409</v>
      </c>
      <c r="B9" s="47">
        <v>1736.4</v>
      </c>
      <c r="C9" s="41">
        <v>6</v>
      </c>
      <c r="D9" s="41">
        <f t="shared" ref="D9:D27" si="0">C9*10</f>
        <v>60</v>
      </c>
      <c r="E9" s="36">
        <f t="shared" ref="E9:E26" si="1">B9/D9</f>
        <v>28.94</v>
      </c>
      <c r="F9" s="47"/>
      <c r="G9" s="41"/>
      <c r="H9" s="41"/>
      <c r="I9" s="41"/>
      <c r="J9" s="41"/>
      <c r="K9" s="41"/>
      <c r="L9" s="41"/>
      <c r="M9" s="41"/>
      <c r="N9" s="36"/>
      <c r="O9" s="39">
        <f>B9</f>
        <v>1736.4</v>
      </c>
      <c r="P9" s="32">
        <f t="shared" ref="P9:P26" si="2">O9/D9</f>
        <v>28.94</v>
      </c>
      <c r="Q9" s="36">
        <v>29</v>
      </c>
      <c r="R9" s="39">
        <f t="shared" ref="R9:R26" si="3">O9*32</f>
        <v>55564.800000000003</v>
      </c>
      <c r="S9" s="32">
        <f t="shared" ref="S9:S26" si="4">R9/D9</f>
        <v>926.08</v>
      </c>
      <c r="T9" s="44">
        <v>927</v>
      </c>
      <c r="U9" s="27"/>
    </row>
    <row r="10" spans="1:21" x14ac:dyDescent="0.25">
      <c r="A10" s="167" t="s">
        <v>410</v>
      </c>
      <c r="B10" s="47">
        <v>1831.2</v>
      </c>
      <c r="C10" s="41">
        <v>6</v>
      </c>
      <c r="D10" s="41">
        <f t="shared" si="0"/>
        <v>60</v>
      </c>
      <c r="E10" s="36">
        <f t="shared" si="1"/>
        <v>30.52</v>
      </c>
      <c r="F10" s="47"/>
      <c r="G10" s="41"/>
      <c r="H10" s="41"/>
      <c r="I10" s="41"/>
      <c r="J10" s="41"/>
      <c r="K10" s="41">
        <f>B10+K19</f>
        <v>2091.6</v>
      </c>
      <c r="L10" s="41"/>
      <c r="M10" s="41"/>
      <c r="N10" s="36"/>
      <c r="O10" s="39">
        <f>K10</f>
        <v>2091.6</v>
      </c>
      <c r="P10" s="32">
        <f t="shared" si="2"/>
        <v>34.86</v>
      </c>
      <c r="Q10" s="36">
        <v>35</v>
      </c>
      <c r="R10" s="39">
        <f t="shared" si="3"/>
        <v>66931.199999999997</v>
      </c>
      <c r="S10" s="32">
        <f t="shared" si="4"/>
        <v>1115.52</v>
      </c>
      <c r="T10" s="44">
        <v>1116</v>
      </c>
      <c r="U10" s="27"/>
    </row>
    <row r="11" spans="1:21" x14ac:dyDescent="0.25">
      <c r="A11" s="167" t="s">
        <v>411</v>
      </c>
      <c r="B11" s="47">
        <v>883.2</v>
      </c>
      <c r="C11" s="41">
        <v>6</v>
      </c>
      <c r="D11" s="41">
        <f t="shared" si="0"/>
        <v>60</v>
      </c>
      <c r="E11" s="36">
        <f t="shared" si="1"/>
        <v>14.72</v>
      </c>
      <c r="F11" s="47"/>
      <c r="G11" s="41"/>
      <c r="H11" s="41"/>
      <c r="I11" s="41">
        <f>B11+I24+I20</f>
        <v>2098.1999999999998</v>
      </c>
      <c r="J11" s="41"/>
      <c r="K11" s="41"/>
      <c r="L11" s="41"/>
      <c r="M11" s="41"/>
      <c r="N11" s="36"/>
      <c r="O11" s="39">
        <f>I11</f>
        <v>2098.1999999999998</v>
      </c>
      <c r="P11" s="32">
        <f t="shared" si="2"/>
        <v>34.97</v>
      </c>
      <c r="Q11" s="36">
        <v>35</v>
      </c>
      <c r="R11" s="39">
        <f t="shared" si="3"/>
        <v>67142.399999999994</v>
      </c>
      <c r="S11" s="32">
        <f t="shared" si="4"/>
        <v>1119.04</v>
      </c>
      <c r="T11" s="44">
        <v>1120</v>
      </c>
      <c r="U11" s="27"/>
    </row>
    <row r="12" spans="1:21" x14ac:dyDescent="0.25">
      <c r="A12" s="167" t="s">
        <v>412</v>
      </c>
      <c r="B12" s="47">
        <v>693.6</v>
      </c>
      <c r="C12" s="41">
        <v>4</v>
      </c>
      <c r="D12" s="41">
        <f t="shared" si="0"/>
        <v>40</v>
      </c>
      <c r="E12" s="36">
        <f t="shared" si="1"/>
        <v>17.34</v>
      </c>
      <c r="F12" s="47"/>
      <c r="G12" s="41"/>
      <c r="H12" s="41"/>
      <c r="I12" s="41"/>
      <c r="J12" s="41">
        <f>B12+J18</f>
        <v>1387.2</v>
      </c>
      <c r="K12" s="41"/>
      <c r="L12" s="41"/>
      <c r="M12" s="41"/>
      <c r="N12" s="36"/>
      <c r="O12" s="39">
        <f>J12</f>
        <v>1387.2</v>
      </c>
      <c r="P12" s="32">
        <f t="shared" si="2"/>
        <v>34.68</v>
      </c>
      <c r="Q12" s="36">
        <v>35</v>
      </c>
      <c r="R12" s="39">
        <f t="shared" si="3"/>
        <v>44390.400000000001</v>
      </c>
      <c r="S12" s="32">
        <f t="shared" si="4"/>
        <v>1109.76</v>
      </c>
      <c r="T12" s="44">
        <v>1110</v>
      </c>
      <c r="U12" s="27"/>
    </row>
    <row r="13" spans="1:21" x14ac:dyDescent="0.25">
      <c r="A13" s="167" t="s">
        <v>413</v>
      </c>
      <c r="B13" s="47">
        <v>693.6</v>
      </c>
      <c r="C13" s="41">
        <v>4</v>
      </c>
      <c r="D13" s="41">
        <f t="shared" si="0"/>
        <v>40</v>
      </c>
      <c r="E13" s="36">
        <f t="shared" si="1"/>
        <v>17.34</v>
      </c>
      <c r="F13" s="47"/>
      <c r="G13" s="41"/>
      <c r="H13" s="41"/>
      <c r="I13" s="41"/>
      <c r="J13" s="41"/>
      <c r="K13" s="41"/>
      <c r="L13" s="41">
        <f>SUM(B13,L16)</f>
        <v>1403.4</v>
      </c>
      <c r="M13" s="41"/>
      <c r="N13" s="36"/>
      <c r="O13" s="39">
        <f>L13</f>
        <v>1403.4</v>
      </c>
      <c r="P13" s="32">
        <f t="shared" si="2"/>
        <v>35.085000000000001</v>
      </c>
      <c r="Q13" s="36">
        <v>36</v>
      </c>
      <c r="R13" s="39">
        <f t="shared" si="3"/>
        <v>44908.800000000003</v>
      </c>
      <c r="S13" s="32">
        <f t="shared" si="4"/>
        <v>1122.72</v>
      </c>
      <c r="T13" s="44">
        <v>1123</v>
      </c>
      <c r="U13" s="27"/>
    </row>
    <row r="14" spans="1:21" x14ac:dyDescent="0.25">
      <c r="A14" s="167" t="s">
        <v>414</v>
      </c>
      <c r="B14" s="47">
        <v>693.6</v>
      </c>
      <c r="C14" s="41">
        <v>4</v>
      </c>
      <c r="D14" s="41">
        <f t="shared" si="0"/>
        <v>40</v>
      </c>
      <c r="E14" s="36">
        <f t="shared" si="1"/>
        <v>17.34</v>
      </c>
      <c r="F14" s="47"/>
      <c r="G14" s="41"/>
      <c r="H14" s="41"/>
      <c r="I14" s="41"/>
      <c r="J14" s="41"/>
      <c r="K14" s="41"/>
      <c r="L14" s="41"/>
      <c r="M14" s="41"/>
      <c r="N14" s="36">
        <f>SUM(B14,N17)</f>
        <v>1387.2</v>
      </c>
      <c r="O14" s="39">
        <f>N14</f>
        <v>1387.2</v>
      </c>
      <c r="P14" s="32">
        <f t="shared" si="2"/>
        <v>34.68</v>
      </c>
      <c r="Q14" s="36">
        <v>35</v>
      </c>
      <c r="R14" s="39">
        <f t="shared" si="3"/>
        <v>44390.400000000001</v>
      </c>
      <c r="S14" s="32">
        <f t="shared" si="4"/>
        <v>1109.76</v>
      </c>
      <c r="T14" s="44">
        <v>1110</v>
      </c>
      <c r="U14" s="27"/>
    </row>
    <row r="15" spans="1:21" x14ac:dyDescent="0.25">
      <c r="A15" s="168" t="s">
        <v>415</v>
      </c>
      <c r="B15" s="47">
        <v>346.6</v>
      </c>
      <c r="C15" s="41">
        <v>4</v>
      </c>
      <c r="D15" s="41">
        <f t="shared" si="0"/>
        <v>40</v>
      </c>
      <c r="E15" s="36">
        <f t="shared" si="1"/>
        <v>8.6650000000000009</v>
      </c>
      <c r="F15" s="47">
        <f>SUM(B15,F25,F20)</f>
        <v>1387.6</v>
      </c>
      <c r="G15" s="41"/>
      <c r="H15" s="41"/>
      <c r="I15" s="41"/>
      <c r="J15" s="41"/>
      <c r="K15" s="41"/>
      <c r="L15" s="41"/>
      <c r="M15" s="41">
        <f>F15*0.25</f>
        <v>346.9</v>
      </c>
      <c r="N15" s="36"/>
      <c r="O15" s="39">
        <f>F15</f>
        <v>1387.6</v>
      </c>
      <c r="P15" s="32">
        <f t="shared" si="2"/>
        <v>34.69</v>
      </c>
      <c r="Q15" s="36">
        <v>35</v>
      </c>
      <c r="R15" s="39">
        <f t="shared" si="3"/>
        <v>44403.199999999997</v>
      </c>
      <c r="S15" s="32">
        <f t="shared" si="4"/>
        <v>1110.08</v>
      </c>
      <c r="T15" s="44">
        <v>1111</v>
      </c>
      <c r="U15" s="27"/>
    </row>
    <row r="16" spans="1:21" ht="15.75" customHeight="1" x14ac:dyDescent="0.25">
      <c r="A16" s="168" t="s">
        <v>416</v>
      </c>
      <c r="B16" s="47">
        <v>536.4</v>
      </c>
      <c r="C16" s="41">
        <v>2</v>
      </c>
      <c r="D16" s="41">
        <f t="shared" si="0"/>
        <v>20</v>
      </c>
      <c r="E16" s="36">
        <f t="shared" si="1"/>
        <v>26.82</v>
      </c>
      <c r="F16" s="47"/>
      <c r="G16" s="41"/>
      <c r="H16" s="41">
        <f>B16+H24</f>
        <v>709.8</v>
      </c>
      <c r="I16" s="41"/>
      <c r="J16" s="41"/>
      <c r="K16" s="41"/>
      <c r="L16" s="41">
        <f>H16*1</f>
        <v>709.8</v>
      </c>
      <c r="M16" s="41">
        <f>H16*0.5</f>
        <v>354.9</v>
      </c>
      <c r="N16" s="36"/>
      <c r="O16" s="39">
        <f>H16</f>
        <v>709.8</v>
      </c>
      <c r="P16" s="32">
        <f t="shared" si="2"/>
        <v>35.489999999999995</v>
      </c>
      <c r="Q16" s="36">
        <v>36</v>
      </c>
      <c r="R16" s="39">
        <f t="shared" si="3"/>
        <v>22713.599999999999</v>
      </c>
      <c r="S16" s="32">
        <f t="shared" si="4"/>
        <v>1135.6799999999998</v>
      </c>
      <c r="T16" s="44">
        <v>1136</v>
      </c>
      <c r="U16" s="27"/>
    </row>
    <row r="17" spans="1:21" x14ac:dyDescent="0.25">
      <c r="A17" s="168" t="s">
        <v>417</v>
      </c>
      <c r="B17" s="47">
        <v>693.6</v>
      </c>
      <c r="C17" s="41">
        <v>2</v>
      </c>
      <c r="D17" s="41">
        <f t="shared" si="0"/>
        <v>20</v>
      </c>
      <c r="E17" s="36">
        <f t="shared" si="1"/>
        <v>34.68</v>
      </c>
      <c r="F17" s="47"/>
      <c r="G17" s="41"/>
      <c r="H17" s="41"/>
      <c r="I17" s="41"/>
      <c r="J17" s="41"/>
      <c r="K17" s="41"/>
      <c r="L17" s="41"/>
      <c r="M17" s="41"/>
      <c r="N17" s="36">
        <f>B17*1</f>
        <v>693.6</v>
      </c>
      <c r="O17" s="39">
        <v>693.6</v>
      </c>
      <c r="P17" s="32">
        <f t="shared" si="2"/>
        <v>34.68</v>
      </c>
      <c r="Q17" s="36">
        <v>35</v>
      </c>
      <c r="R17" s="39">
        <f t="shared" si="3"/>
        <v>22195.200000000001</v>
      </c>
      <c r="S17" s="32">
        <f t="shared" si="4"/>
        <v>1109.76</v>
      </c>
      <c r="T17" s="44">
        <v>1110</v>
      </c>
      <c r="U17" s="27"/>
    </row>
    <row r="18" spans="1:21" x14ac:dyDescent="0.25">
      <c r="A18" s="168" t="s">
        <v>418</v>
      </c>
      <c r="B18" s="47">
        <v>346.8</v>
      </c>
      <c r="C18" s="41">
        <v>2</v>
      </c>
      <c r="D18" s="41">
        <f t="shared" si="0"/>
        <v>20</v>
      </c>
      <c r="E18" s="36">
        <f t="shared" si="1"/>
        <v>17.34</v>
      </c>
      <c r="F18" s="47"/>
      <c r="G18" s="41">
        <f>SUM(B18,G21)</f>
        <v>693.6</v>
      </c>
      <c r="H18" s="41"/>
      <c r="I18" s="41"/>
      <c r="J18" s="41">
        <f>G18*1</f>
        <v>693.6</v>
      </c>
      <c r="K18" s="41"/>
      <c r="L18" s="41"/>
      <c r="M18" s="41"/>
      <c r="N18" s="36"/>
      <c r="O18" s="39">
        <f>G18</f>
        <v>693.6</v>
      </c>
      <c r="P18" s="32">
        <f t="shared" si="2"/>
        <v>34.68</v>
      </c>
      <c r="Q18" s="36">
        <v>35</v>
      </c>
      <c r="R18" s="39">
        <f t="shared" si="3"/>
        <v>22195.200000000001</v>
      </c>
      <c r="S18" s="32">
        <f t="shared" si="4"/>
        <v>1109.76</v>
      </c>
      <c r="T18" s="44">
        <v>1110</v>
      </c>
      <c r="U18" s="27"/>
    </row>
    <row r="19" spans="1:21" x14ac:dyDescent="0.25">
      <c r="A19" s="168" t="s">
        <v>419</v>
      </c>
      <c r="B19" s="47">
        <v>1041.5999999999999</v>
      </c>
      <c r="C19" s="41">
        <v>3</v>
      </c>
      <c r="D19" s="41">
        <f t="shared" si="0"/>
        <v>30</v>
      </c>
      <c r="E19" s="36">
        <f t="shared" si="1"/>
        <v>34.72</v>
      </c>
      <c r="F19" s="47"/>
      <c r="G19" s="41"/>
      <c r="H19" s="41"/>
      <c r="I19" s="41"/>
      <c r="J19" s="41"/>
      <c r="K19" s="41">
        <f>B19*0.25</f>
        <v>260.39999999999998</v>
      </c>
      <c r="L19" s="41"/>
      <c r="M19" s="41"/>
      <c r="N19" s="36"/>
      <c r="O19" s="39">
        <f t="shared" ref="O19:O27" si="5">B19</f>
        <v>1041.5999999999999</v>
      </c>
      <c r="P19" s="32">
        <f t="shared" si="2"/>
        <v>34.72</v>
      </c>
      <c r="Q19" s="36">
        <v>35</v>
      </c>
      <c r="R19" s="39">
        <f t="shared" si="3"/>
        <v>33331.199999999997</v>
      </c>
      <c r="S19" s="32">
        <f t="shared" si="4"/>
        <v>1111.04</v>
      </c>
      <c r="T19" s="44">
        <v>1112</v>
      </c>
      <c r="U19" s="27"/>
    </row>
    <row r="20" spans="1:21" x14ac:dyDescent="0.25">
      <c r="A20" s="168" t="s">
        <v>420</v>
      </c>
      <c r="B20" s="47">
        <v>1041.5999999999999</v>
      </c>
      <c r="C20" s="41">
        <v>3</v>
      </c>
      <c r="D20" s="41">
        <f t="shared" si="0"/>
        <v>30</v>
      </c>
      <c r="E20" s="36">
        <f t="shared" si="1"/>
        <v>34.72</v>
      </c>
      <c r="F20" s="47">
        <f>B20*0.5</f>
        <v>520.79999999999995</v>
      </c>
      <c r="G20" s="41"/>
      <c r="H20" s="41"/>
      <c r="I20" s="41">
        <f>B20*1</f>
        <v>1041.5999999999999</v>
      </c>
      <c r="J20" s="41"/>
      <c r="K20" s="41"/>
      <c r="L20" s="41"/>
      <c r="M20" s="161" t="s">
        <v>488</v>
      </c>
      <c r="N20" s="36"/>
      <c r="O20" s="39">
        <f t="shared" si="5"/>
        <v>1041.5999999999999</v>
      </c>
      <c r="P20" s="32">
        <f t="shared" si="2"/>
        <v>34.72</v>
      </c>
      <c r="Q20" s="36">
        <v>35</v>
      </c>
      <c r="R20" s="39">
        <f t="shared" si="3"/>
        <v>33331.199999999997</v>
      </c>
      <c r="S20" s="32">
        <f t="shared" si="4"/>
        <v>1111.04</v>
      </c>
      <c r="T20" s="44">
        <v>1112</v>
      </c>
    </row>
    <row r="21" spans="1:21" x14ac:dyDescent="0.25">
      <c r="A21" s="168" t="s">
        <v>421</v>
      </c>
      <c r="B21" s="47">
        <v>346.8</v>
      </c>
      <c r="C21" s="41">
        <v>1</v>
      </c>
      <c r="D21" s="41">
        <f t="shared" si="0"/>
        <v>10</v>
      </c>
      <c r="E21" s="36">
        <f t="shared" si="1"/>
        <v>34.68</v>
      </c>
      <c r="F21" s="47"/>
      <c r="G21" s="41">
        <f>B21*1</f>
        <v>346.8</v>
      </c>
      <c r="H21" s="41"/>
      <c r="I21" s="41"/>
      <c r="J21" s="160" t="s">
        <v>487</v>
      </c>
      <c r="K21" s="41"/>
      <c r="L21" s="41"/>
      <c r="M21" s="41"/>
      <c r="N21" s="36"/>
      <c r="O21" s="39">
        <f t="shared" si="5"/>
        <v>346.8</v>
      </c>
      <c r="P21" s="32">
        <f t="shared" si="2"/>
        <v>34.68</v>
      </c>
      <c r="Q21" s="36">
        <v>35</v>
      </c>
      <c r="R21" s="39">
        <f t="shared" si="3"/>
        <v>11097.6</v>
      </c>
      <c r="S21" s="32">
        <f t="shared" si="4"/>
        <v>1109.76</v>
      </c>
      <c r="T21" s="44">
        <v>1110</v>
      </c>
    </row>
    <row r="22" spans="1:21" x14ac:dyDescent="0.25">
      <c r="A22" s="167" t="s">
        <v>422</v>
      </c>
      <c r="B22" s="47">
        <v>693.6</v>
      </c>
      <c r="C22" s="41">
        <v>2</v>
      </c>
      <c r="D22" s="41">
        <f t="shared" si="0"/>
        <v>20</v>
      </c>
      <c r="E22" s="36">
        <f t="shared" si="1"/>
        <v>34.68</v>
      </c>
      <c r="F22" s="47"/>
      <c r="G22" s="41"/>
      <c r="H22" s="41"/>
      <c r="I22" s="41"/>
      <c r="J22" s="41"/>
      <c r="K22" s="41"/>
      <c r="L22" s="41"/>
      <c r="M22" s="41"/>
      <c r="N22" s="36"/>
      <c r="O22" s="39">
        <f t="shared" si="5"/>
        <v>693.6</v>
      </c>
      <c r="P22" s="32">
        <f t="shared" si="2"/>
        <v>34.68</v>
      </c>
      <c r="Q22" s="36">
        <v>35</v>
      </c>
      <c r="R22" s="39">
        <f t="shared" si="3"/>
        <v>22195.200000000001</v>
      </c>
      <c r="S22" s="32">
        <f t="shared" si="4"/>
        <v>1109.76</v>
      </c>
      <c r="T22" s="44">
        <v>1110</v>
      </c>
    </row>
    <row r="23" spans="1:21" x14ac:dyDescent="0.25">
      <c r="A23" s="168" t="s">
        <v>423</v>
      </c>
      <c r="B23" s="47">
        <v>693.6</v>
      </c>
      <c r="C23" s="41">
        <v>2</v>
      </c>
      <c r="D23" s="41">
        <f t="shared" si="0"/>
        <v>20</v>
      </c>
      <c r="E23" s="36">
        <f t="shared" si="1"/>
        <v>34.68</v>
      </c>
      <c r="F23" s="47"/>
      <c r="G23" s="41"/>
      <c r="H23" s="41"/>
      <c r="I23" s="41"/>
      <c r="J23" s="41"/>
      <c r="K23" s="41"/>
      <c r="L23" s="41"/>
      <c r="M23" s="41">
        <f>B23*0.5</f>
        <v>346.8</v>
      </c>
      <c r="N23" s="36"/>
      <c r="O23" s="39">
        <f t="shared" si="5"/>
        <v>693.6</v>
      </c>
      <c r="P23" s="32">
        <f t="shared" si="2"/>
        <v>34.68</v>
      </c>
      <c r="Q23" s="36">
        <v>35</v>
      </c>
      <c r="R23" s="39">
        <f t="shared" si="3"/>
        <v>22195.200000000001</v>
      </c>
      <c r="S23" s="32">
        <f t="shared" si="4"/>
        <v>1109.76</v>
      </c>
      <c r="T23" s="44">
        <v>1110</v>
      </c>
    </row>
    <row r="24" spans="1:21" x14ac:dyDescent="0.25">
      <c r="A24" s="168" t="s">
        <v>424</v>
      </c>
      <c r="B24" s="47">
        <v>346.8</v>
      </c>
      <c r="C24" s="41">
        <v>1</v>
      </c>
      <c r="D24" s="41">
        <f t="shared" si="0"/>
        <v>10</v>
      </c>
      <c r="E24" s="36">
        <f t="shared" si="1"/>
        <v>34.68</v>
      </c>
      <c r="F24" s="47"/>
      <c r="G24" s="41"/>
      <c r="H24" s="41">
        <f>B24*0.5</f>
        <v>173.4</v>
      </c>
      <c r="I24" s="41">
        <f>B24*0.5</f>
        <v>173.4</v>
      </c>
      <c r="J24" s="41"/>
      <c r="K24" s="41"/>
      <c r="L24" s="41"/>
      <c r="M24" s="160" t="s">
        <v>489</v>
      </c>
      <c r="N24" s="36"/>
      <c r="O24" s="39">
        <f t="shared" si="5"/>
        <v>346.8</v>
      </c>
      <c r="P24" s="32">
        <f t="shared" si="2"/>
        <v>34.68</v>
      </c>
      <c r="Q24" s="36">
        <v>35</v>
      </c>
      <c r="R24" s="39">
        <f t="shared" si="3"/>
        <v>11097.6</v>
      </c>
      <c r="S24" s="32">
        <f t="shared" si="4"/>
        <v>1109.76</v>
      </c>
      <c r="T24" s="44">
        <v>1110</v>
      </c>
    </row>
    <row r="25" spans="1:21" x14ac:dyDescent="0.25">
      <c r="A25" s="168" t="s">
        <v>425</v>
      </c>
      <c r="B25" s="47">
        <v>346.8</v>
      </c>
      <c r="C25" s="41">
        <v>1</v>
      </c>
      <c r="D25" s="41">
        <f t="shared" si="0"/>
        <v>10</v>
      </c>
      <c r="E25" s="36">
        <f t="shared" si="1"/>
        <v>34.68</v>
      </c>
      <c r="F25" s="47">
        <f>B25*1.5</f>
        <v>520.20000000000005</v>
      </c>
      <c r="G25" s="41"/>
      <c r="H25" s="41"/>
      <c r="I25" s="41"/>
      <c r="J25" s="41"/>
      <c r="K25" s="41"/>
      <c r="L25" s="41"/>
      <c r="M25" s="161" t="s">
        <v>488</v>
      </c>
      <c r="N25" s="36"/>
      <c r="O25" s="39">
        <f t="shared" si="5"/>
        <v>346.8</v>
      </c>
      <c r="P25" s="32">
        <f t="shared" si="2"/>
        <v>34.68</v>
      </c>
      <c r="Q25" s="36">
        <v>35</v>
      </c>
      <c r="R25" s="39">
        <f t="shared" si="3"/>
        <v>11097.6</v>
      </c>
      <c r="S25" s="32">
        <f t="shared" si="4"/>
        <v>1109.76</v>
      </c>
      <c r="T25" s="44">
        <v>1110</v>
      </c>
    </row>
    <row r="26" spans="1:21" x14ac:dyDescent="0.25">
      <c r="A26" s="167" t="s">
        <v>426</v>
      </c>
      <c r="B26" s="47">
        <v>188.4</v>
      </c>
      <c r="C26" s="41">
        <v>0.5</v>
      </c>
      <c r="D26" s="41">
        <f t="shared" si="0"/>
        <v>5</v>
      </c>
      <c r="E26" s="36">
        <f t="shared" si="1"/>
        <v>37.68</v>
      </c>
      <c r="F26" s="47"/>
      <c r="G26" s="41"/>
      <c r="H26" s="41"/>
      <c r="I26" s="41"/>
      <c r="J26" s="41"/>
      <c r="K26" s="41"/>
      <c r="L26" s="41"/>
      <c r="M26" s="41"/>
      <c r="N26" s="36"/>
      <c r="O26" s="39">
        <f t="shared" si="5"/>
        <v>188.4</v>
      </c>
      <c r="P26" s="32">
        <f t="shared" si="2"/>
        <v>37.68</v>
      </c>
      <c r="Q26" s="36">
        <v>38</v>
      </c>
      <c r="R26" s="39">
        <f t="shared" si="3"/>
        <v>6028.8</v>
      </c>
      <c r="S26" s="32">
        <f t="shared" si="4"/>
        <v>1205.76</v>
      </c>
      <c r="T26" s="44">
        <v>1206</v>
      </c>
    </row>
    <row r="27" spans="1:21" ht="15.75" thickBot="1" x14ac:dyDescent="0.3">
      <c r="A27" s="169" t="s">
        <v>427</v>
      </c>
      <c r="B27" s="46">
        <v>188.4</v>
      </c>
      <c r="C27" s="45">
        <v>0</v>
      </c>
      <c r="D27" s="45">
        <f t="shared" si="0"/>
        <v>0</v>
      </c>
      <c r="E27" s="37">
        <v>0</v>
      </c>
      <c r="F27" s="46"/>
      <c r="G27" s="45"/>
      <c r="H27" s="45"/>
      <c r="I27" s="45"/>
      <c r="J27" s="45"/>
      <c r="K27" s="45"/>
      <c r="L27" s="45"/>
      <c r="M27" s="45"/>
      <c r="N27" s="37"/>
      <c r="O27" s="40">
        <f t="shared" si="5"/>
        <v>188.4</v>
      </c>
      <c r="P27" s="33">
        <v>0</v>
      </c>
      <c r="Q27" s="37">
        <v>0</v>
      </c>
      <c r="R27" s="40">
        <f>O27*32</f>
        <v>6028.8</v>
      </c>
      <c r="S27" s="33">
        <v>0</v>
      </c>
      <c r="T27" s="31">
        <v>0</v>
      </c>
    </row>
    <row r="29" spans="1:21" x14ac:dyDescent="0.25">
      <c r="A29" s="3"/>
      <c r="B29" s="3"/>
      <c r="C29" s="3"/>
      <c r="D29" s="3"/>
      <c r="E29" s="26">
        <v>508.94499999999999</v>
      </c>
      <c r="F29" s="3"/>
      <c r="G29" s="3"/>
      <c r="H29" s="3"/>
      <c r="I29" s="3"/>
      <c r="J29" s="3"/>
      <c r="K29" s="3"/>
      <c r="L29" s="3"/>
      <c r="M29" s="3"/>
      <c r="N29" s="3"/>
      <c r="O29" s="3"/>
      <c r="P29" s="3"/>
      <c r="Q29" s="3">
        <v>662</v>
      </c>
      <c r="R29" s="3"/>
      <c r="S29" s="26"/>
      <c r="T29" s="48">
        <f>SUM(T8:T28)</f>
        <v>20984</v>
      </c>
    </row>
    <row r="30" spans="1:21" x14ac:dyDescent="0.25">
      <c r="A30" s="3"/>
      <c r="B30" s="3"/>
      <c r="C30" s="3"/>
      <c r="D30" s="3"/>
      <c r="E30" s="3"/>
      <c r="F30" s="3"/>
      <c r="G30" s="3"/>
      <c r="H30" s="3"/>
      <c r="I30" s="3"/>
      <c r="J30" s="3"/>
      <c r="K30" s="3"/>
      <c r="L30" s="3"/>
      <c r="M30" s="3"/>
      <c r="N30" s="3"/>
      <c r="O30" s="3"/>
      <c r="P30" s="3"/>
      <c r="Q30" s="3"/>
      <c r="R30" s="3"/>
      <c r="S30" s="3"/>
      <c r="T30" s="3">
        <f>600*32</f>
        <v>19200</v>
      </c>
    </row>
    <row r="31" spans="1:21" x14ac:dyDescent="0.25">
      <c r="A31" s="61" t="s">
        <v>490</v>
      </c>
      <c r="B31" s="3"/>
      <c r="C31" s="3"/>
      <c r="D31" s="3"/>
      <c r="E31" s="3"/>
      <c r="F31" s="3"/>
      <c r="G31" s="3"/>
      <c r="H31" s="3"/>
      <c r="I31" s="3"/>
      <c r="J31" s="3"/>
      <c r="K31" s="3"/>
      <c r="L31" s="3"/>
      <c r="M31" s="3"/>
      <c r="N31" s="3"/>
      <c r="O31" s="3"/>
      <c r="P31" s="3"/>
      <c r="Q31" s="3"/>
      <c r="R31" s="3"/>
      <c r="S31" s="3"/>
      <c r="T31" s="48">
        <f>T29-T30</f>
        <v>1784</v>
      </c>
    </row>
    <row r="32" spans="1:21" x14ac:dyDescent="0.25">
      <c r="A32" s="55"/>
      <c r="B32" s="55"/>
      <c r="C32" s="55"/>
      <c r="D32" s="55"/>
      <c r="E32" s="55"/>
      <c r="F32" s="55"/>
      <c r="G32" s="55"/>
      <c r="H32" s="55"/>
      <c r="I32" s="55"/>
      <c r="J32" s="55"/>
      <c r="K32" s="55"/>
      <c r="L32" s="55"/>
      <c r="M32" s="55"/>
      <c r="N32" s="55"/>
      <c r="O32" s="55"/>
      <c r="P32" s="55"/>
      <c r="Q32" s="55"/>
      <c r="R32" s="55"/>
      <c r="S32" s="55"/>
    </row>
    <row r="33" spans="1:20" x14ac:dyDescent="0.25">
      <c r="A33" s="61" t="s">
        <v>491</v>
      </c>
      <c r="B33" s="3"/>
      <c r="C33" s="3"/>
      <c r="D33" s="3"/>
      <c r="E33" s="3"/>
      <c r="F33" s="3"/>
      <c r="G33" s="3"/>
      <c r="H33" s="3"/>
      <c r="I33" s="3"/>
      <c r="J33" s="3"/>
      <c r="K33" s="3"/>
      <c r="L33" s="3"/>
      <c r="M33" s="3"/>
      <c r="N33" s="3"/>
      <c r="O33" s="3"/>
      <c r="P33" s="3"/>
      <c r="Q33" s="3"/>
      <c r="R33" s="3"/>
      <c r="S33" s="3"/>
      <c r="T33" s="3"/>
    </row>
    <row r="34" spans="1:20" x14ac:dyDescent="0.25">
      <c r="A34" s="55"/>
      <c r="B34" s="55"/>
      <c r="C34" s="55"/>
      <c r="D34" s="55"/>
      <c r="E34" s="55"/>
      <c r="F34" s="55"/>
      <c r="G34" s="55"/>
      <c r="H34" s="55"/>
      <c r="I34" s="55"/>
      <c r="J34" s="55"/>
      <c r="K34" s="55"/>
      <c r="L34" s="55"/>
      <c r="M34" s="55"/>
      <c r="N34" s="55"/>
      <c r="O34" s="55"/>
      <c r="P34" s="55"/>
      <c r="Q34" s="55"/>
      <c r="R34" s="55"/>
      <c r="S34" s="55"/>
    </row>
    <row r="35" spans="1:20" x14ac:dyDescent="0.25">
      <c r="A35" s="60" t="s">
        <v>492</v>
      </c>
      <c r="B35" s="60"/>
      <c r="C35" s="60"/>
      <c r="D35" s="60"/>
      <c r="E35" s="60"/>
      <c r="F35" s="60"/>
      <c r="G35" s="60"/>
      <c r="H35" s="60"/>
      <c r="I35" s="60"/>
      <c r="J35" s="60"/>
      <c r="K35" s="3"/>
      <c r="L35" s="3"/>
      <c r="M35" s="3"/>
      <c r="N35" s="3"/>
      <c r="O35" s="3"/>
      <c r="P35" s="3"/>
      <c r="Q35" s="3"/>
      <c r="R35" s="3"/>
      <c r="S35" s="3"/>
      <c r="T35" s="3"/>
    </row>
    <row r="36" spans="1:20" ht="15.75" thickBot="1" x14ac:dyDescent="0.3">
      <c r="A36" s="3"/>
      <c r="B36" s="3"/>
      <c r="C36" s="3"/>
      <c r="D36" s="3"/>
      <c r="E36" s="3"/>
      <c r="F36" s="3"/>
      <c r="G36" s="3"/>
      <c r="H36" s="3"/>
      <c r="I36" s="3"/>
      <c r="J36" s="3"/>
      <c r="K36" s="59"/>
      <c r="L36" s="59"/>
      <c r="M36" s="59"/>
      <c r="N36" s="59"/>
      <c r="O36" s="59"/>
      <c r="P36" s="59"/>
      <c r="Q36" s="59"/>
      <c r="R36" s="59"/>
      <c r="S36" s="59"/>
      <c r="T36" s="4"/>
    </row>
    <row r="37" spans="1:20" ht="15.75" thickBot="1" x14ac:dyDescent="0.3">
      <c r="A37" s="181" t="s">
        <v>493</v>
      </c>
      <c r="B37" s="182" t="s">
        <v>408</v>
      </c>
      <c r="C37" s="183" t="s">
        <v>411</v>
      </c>
      <c r="D37" s="183" t="s">
        <v>410</v>
      </c>
      <c r="E37" s="183" t="s">
        <v>412</v>
      </c>
      <c r="F37" s="183" t="s">
        <v>414</v>
      </c>
      <c r="G37" s="183" t="s">
        <v>413</v>
      </c>
      <c r="H37" s="183" t="s">
        <v>415</v>
      </c>
      <c r="I37" s="183" t="s">
        <v>418</v>
      </c>
      <c r="J37" s="184" t="s">
        <v>416</v>
      </c>
      <c r="K37" s="51"/>
      <c r="L37" s="51"/>
      <c r="M37" s="51"/>
      <c r="N37" s="51"/>
      <c r="O37" s="51"/>
      <c r="P37" s="51"/>
      <c r="Q37" s="51"/>
      <c r="R37" s="51"/>
      <c r="S37" s="51"/>
      <c r="T37" s="1"/>
    </row>
    <row r="38" spans="1:20" x14ac:dyDescent="0.25">
      <c r="A38" s="185" t="s">
        <v>415</v>
      </c>
      <c r="B38" s="178">
        <v>0.25</v>
      </c>
      <c r="C38" s="179"/>
      <c r="D38" s="179"/>
      <c r="E38" s="179"/>
      <c r="F38" s="179"/>
      <c r="G38" s="179"/>
      <c r="H38" s="179"/>
      <c r="I38" s="179"/>
      <c r="J38" s="180"/>
      <c r="K38" s="51"/>
      <c r="L38" s="51"/>
      <c r="M38" s="51"/>
      <c r="N38" s="51"/>
      <c r="O38" s="51"/>
      <c r="P38" s="51"/>
      <c r="Q38" s="51"/>
      <c r="R38" s="51"/>
      <c r="S38" s="51"/>
      <c r="T38" s="1"/>
    </row>
    <row r="39" spans="1:20" x14ac:dyDescent="0.25">
      <c r="A39" s="168" t="s">
        <v>416</v>
      </c>
      <c r="B39" s="176">
        <v>0.5</v>
      </c>
      <c r="C39" s="172"/>
      <c r="D39" s="172"/>
      <c r="E39" s="172"/>
      <c r="F39" s="172"/>
      <c r="G39" s="172">
        <v>1</v>
      </c>
      <c r="H39" s="172"/>
      <c r="I39" s="172"/>
      <c r="J39" s="173"/>
      <c r="K39" s="51"/>
      <c r="L39" s="51"/>
      <c r="M39" s="51"/>
      <c r="N39" s="51"/>
      <c r="O39" s="51"/>
      <c r="P39" s="51"/>
      <c r="Q39" s="51"/>
      <c r="R39" s="51"/>
      <c r="S39" s="51"/>
      <c r="T39" s="1"/>
    </row>
    <row r="40" spans="1:20" x14ac:dyDescent="0.25">
      <c r="A40" s="168" t="s">
        <v>417</v>
      </c>
      <c r="B40" s="176"/>
      <c r="C40" s="172"/>
      <c r="D40" s="172"/>
      <c r="E40" s="172"/>
      <c r="F40" s="172">
        <v>1</v>
      </c>
      <c r="G40" s="172"/>
      <c r="H40" s="172"/>
      <c r="I40" s="172"/>
      <c r="J40" s="173"/>
      <c r="K40" s="51"/>
      <c r="L40" s="51"/>
      <c r="M40" s="51"/>
      <c r="N40" s="51"/>
      <c r="O40" s="51"/>
      <c r="P40" s="51"/>
      <c r="Q40" s="51"/>
      <c r="R40" s="51"/>
      <c r="S40" s="51"/>
      <c r="T40" s="1"/>
    </row>
    <row r="41" spans="1:20" x14ac:dyDescent="0.25">
      <c r="A41" s="168" t="s">
        <v>418</v>
      </c>
      <c r="B41" s="176"/>
      <c r="C41" s="172"/>
      <c r="D41" s="172"/>
      <c r="E41" s="172">
        <v>1</v>
      </c>
      <c r="F41" s="172"/>
      <c r="G41" s="172"/>
      <c r="H41" s="172"/>
      <c r="I41" s="172"/>
      <c r="J41" s="173"/>
      <c r="K41" s="51"/>
      <c r="L41" s="51"/>
      <c r="M41" s="51"/>
      <c r="N41" s="51"/>
      <c r="O41" s="51"/>
      <c r="P41" s="51"/>
      <c r="Q41" s="51"/>
      <c r="R41" s="51"/>
      <c r="S41" s="51"/>
      <c r="T41" s="1"/>
    </row>
    <row r="42" spans="1:20" x14ac:dyDescent="0.25">
      <c r="A42" s="168" t="s">
        <v>419</v>
      </c>
      <c r="B42" s="176"/>
      <c r="C42" s="172"/>
      <c r="D42" s="172">
        <v>0.25</v>
      </c>
      <c r="E42" s="172"/>
      <c r="F42" s="172"/>
      <c r="G42" s="172"/>
      <c r="H42" s="172"/>
      <c r="I42" s="172"/>
      <c r="J42" s="173"/>
      <c r="K42" s="51"/>
      <c r="L42" s="51"/>
      <c r="M42" s="51"/>
      <c r="N42" s="51"/>
      <c r="O42" s="51"/>
      <c r="P42" s="51"/>
      <c r="Q42" s="51"/>
      <c r="R42" s="51"/>
      <c r="S42" s="51"/>
      <c r="T42" s="1"/>
    </row>
    <row r="43" spans="1:20" x14ac:dyDescent="0.25">
      <c r="A43" s="168" t="s">
        <v>420</v>
      </c>
      <c r="B43" s="176"/>
      <c r="C43" s="172">
        <v>1</v>
      </c>
      <c r="D43" s="172"/>
      <c r="E43" s="172"/>
      <c r="F43" s="172"/>
      <c r="G43" s="172"/>
      <c r="H43" s="172">
        <v>0.5</v>
      </c>
      <c r="I43" s="172"/>
      <c r="J43" s="173"/>
      <c r="K43" s="51"/>
      <c r="L43" s="51"/>
      <c r="M43" s="51"/>
      <c r="N43" s="51"/>
      <c r="O43" s="51"/>
      <c r="P43" s="51"/>
      <c r="Q43" s="51"/>
      <c r="R43" s="51"/>
      <c r="S43" s="51"/>
      <c r="T43" s="1"/>
    </row>
    <row r="44" spans="1:20" x14ac:dyDescent="0.25">
      <c r="A44" s="168" t="s">
        <v>421</v>
      </c>
      <c r="B44" s="176"/>
      <c r="C44" s="172"/>
      <c r="D44" s="172"/>
      <c r="E44" s="172"/>
      <c r="F44" s="172"/>
      <c r="G44" s="172"/>
      <c r="H44" s="172"/>
      <c r="I44" s="172">
        <v>1</v>
      </c>
      <c r="J44" s="173"/>
      <c r="K44" s="51"/>
      <c r="L44" s="51"/>
      <c r="M44" s="51"/>
      <c r="N44" s="51"/>
      <c r="O44" s="51"/>
      <c r="P44" s="51"/>
      <c r="Q44" s="51"/>
      <c r="R44" s="51"/>
      <c r="S44" s="51"/>
      <c r="T44" s="1"/>
    </row>
    <row r="45" spans="1:20" x14ac:dyDescent="0.25">
      <c r="A45" s="168" t="s">
        <v>423</v>
      </c>
      <c r="B45" s="176">
        <v>0.5</v>
      </c>
      <c r="C45" s="172"/>
      <c r="D45" s="172"/>
      <c r="E45" s="172"/>
      <c r="F45" s="172"/>
      <c r="G45" s="172"/>
      <c r="H45" s="172"/>
      <c r="I45" s="172"/>
      <c r="J45" s="173"/>
      <c r="K45" s="51"/>
      <c r="L45" s="51"/>
      <c r="M45" s="51"/>
      <c r="N45" s="51"/>
      <c r="O45" s="51"/>
      <c r="P45" s="51"/>
      <c r="Q45" s="51"/>
      <c r="R45" s="51"/>
      <c r="S45" s="51"/>
      <c r="T45" s="1"/>
    </row>
    <row r="46" spans="1:20" x14ac:dyDescent="0.25">
      <c r="A46" s="168" t="s">
        <v>424</v>
      </c>
      <c r="B46" s="176"/>
      <c r="C46" s="172">
        <v>0.5</v>
      </c>
      <c r="D46" s="172"/>
      <c r="E46" s="172"/>
      <c r="F46" s="172"/>
      <c r="G46" s="172"/>
      <c r="H46" s="172"/>
      <c r="I46" s="172"/>
      <c r="J46" s="173">
        <v>0.5</v>
      </c>
      <c r="K46" s="51"/>
      <c r="L46" s="51"/>
      <c r="M46" s="51"/>
      <c r="N46" s="51"/>
      <c r="O46" s="51"/>
      <c r="P46" s="51"/>
      <c r="Q46" s="51"/>
      <c r="R46" s="51"/>
      <c r="S46" s="51"/>
      <c r="T46" s="1"/>
    </row>
    <row r="47" spans="1:20" ht="15.75" thickBot="1" x14ac:dyDescent="0.3">
      <c r="A47" s="186" t="s">
        <v>425</v>
      </c>
      <c r="B47" s="177"/>
      <c r="C47" s="174"/>
      <c r="D47" s="174"/>
      <c r="E47" s="174"/>
      <c r="F47" s="174"/>
      <c r="G47" s="174"/>
      <c r="H47" s="174">
        <v>1.5</v>
      </c>
      <c r="I47" s="174"/>
      <c r="J47" s="175"/>
      <c r="K47" s="51"/>
      <c r="L47" s="51"/>
      <c r="M47" s="51"/>
      <c r="N47" s="51"/>
      <c r="O47" s="51"/>
      <c r="P47" s="51"/>
      <c r="Q47" s="51"/>
      <c r="R47" s="51"/>
      <c r="S47" s="51"/>
      <c r="T47" s="1"/>
    </row>
    <row r="48" spans="1:20" x14ac:dyDescent="0.25">
      <c r="A48" s="55"/>
      <c r="B48" s="55"/>
      <c r="C48" s="55"/>
      <c r="D48" s="55"/>
      <c r="E48" s="55"/>
      <c r="F48" s="55"/>
      <c r="G48" s="55"/>
      <c r="H48" s="55"/>
      <c r="I48" s="55"/>
      <c r="J48" s="55"/>
      <c r="K48" s="55"/>
      <c r="L48" s="55"/>
      <c r="M48" s="55"/>
      <c r="N48" s="55"/>
      <c r="O48" s="55"/>
      <c r="P48" s="55"/>
      <c r="Q48" s="55"/>
      <c r="R48" s="55"/>
      <c r="S48" s="55"/>
    </row>
    <row r="49" spans="1:19" x14ac:dyDescent="0.25">
      <c r="A49" s="60" t="s">
        <v>373</v>
      </c>
      <c r="B49" s="3"/>
      <c r="C49" s="3"/>
      <c r="D49" s="3"/>
      <c r="E49" s="3"/>
      <c r="F49" s="3"/>
      <c r="G49" s="3"/>
      <c r="H49" s="3"/>
      <c r="I49" s="3"/>
      <c r="J49" s="3"/>
      <c r="K49" s="171"/>
      <c r="L49" s="55"/>
      <c r="M49" s="55"/>
      <c r="N49" s="55"/>
      <c r="O49" s="55"/>
      <c r="P49" s="55"/>
      <c r="Q49" s="55"/>
      <c r="R49" s="55"/>
      <c r="S49" s="55"/>
    </row>
    <row r="50" spans="1:19" x14ac:dyDescent="0.25">
      <c r="A50" s="61" t="s">
        <v>494</v>
      </c>
      <c r="B50" s="3"/>
      <c r="C50" s="3"/>
      <c r="D50" s="3"/>
      <c r="E50" s="3"/>
      <c r="F50" s="3"/>
      <c r="G50" s="3"/>
      <c r="H50" s="3"/>
      <c r="I50" s="3"/>
      <c r="J50" s="3"/>
      <c r="K50" s="55"/>
      <c r="L50" s="55"/>
      <c r="M50" s="55"/>
      <c r="N50" s="55"/>
      <c r="O50" s="55"/>
      <c r="P50" s="55"/>
      <c r="Q50" s="55"/>
      <c r="R50" s="55"/>
      <c r="S50" s="55"/>
    </row>
    <row r="51" spans="1:19" x14ac:dyDescent="0.25">
      <c r="A51" s="61" t="s">
        <v>374</v>
      </c>
      <c r="B51" s="59"/>
      <c r="C51" s="59"/>
      <c r="D51" s="59"/>
      <c r="E51" s="59"/>
      <c r="F51" s="59"/>
      <c r="G51" s="59"/>
      <c r="H51" s="59"/>
      <c r="I51" s="59"/>
      <c r="J51" s="59"/>
      <c r="K51" s="55"/>
      <c r="L51" s="55"/>
      <c r="M51" s="55"/>
      <c r="N51" s="55"/>
      <c r="O51" s="55"/>
      <c r="P51" s="55"/>
      <c r="Q51" s="55"/>
      <c r="R51" s="55"/>
      <c r="S51" s="55"/>
    </row>
    <row r="52" spans="1:19" x14ac:dyDescent="0.25">
      <c r="A52" s="61" t="s">
        <v>495</v>
      </c>
      <c r="B52" s="51"/>
      <c r="C52" s="51"/>
      <c r="D52" s="51"/>
      <c r="E52" s="51"/>
      <c r="F52" s="51"/>
      <c r="G52" s="51"/>
      <c r="H52" s="51"/>
      <c r="I52" s="51"/>
      <c r="J52" s="51"/>
      <c r="K52" s="55"/>
      <c r="L52" s="55"/>
      <c r="M52" s="55"/>
      <c r="N52" s="55"/>
      <c r="O52" s="55"/>
      <c r="P52" s="55"/>
      <c r="Q52" s="55"/>
      <c r="R52" s="55"/>
      <c r="S52" s="55"/>
    </row>
    <row r="53" spans="1:19" x14ac:dyDescent="0.25">
      <c r="A53" s="170"/>
      <c r="B53" s="55"/>
      <c r="C53" s="55"/>
      <c r="D53" s="55"/>
      <c r="E53" s="55"/>
      <c r="F53" s="55"/>
      <c r="G53" s="55"/>
      <c r="H53" s="55"/>
      <c r="I53" s="55"/>
      <c r="J53" s="55"/>
      <c r="K53" s="55"/>
      <c r="L53" s="55"/>
      <c r="M53" s="55"/>
      <c r="N53" s="55"/>
      <c r="O53" s="55"/>
      <c r="P53" s="55"/>
      <c r="Q53" s="55"/>
      <c r="R53" s="55"/>
      <c r="S53" s="55"/>
    </row>
    <row r="54" spans="1:19" x14ac:dyDescent="0.25">
      <c r="A54" s="61" t="s">
        <v>375</v>
      </c>
      <c r="B54" s="51"/>
      <c r="C54" s="51"/>
      <c r="D54" s="51"/>
      <c r="E54" s="51"/>
      <c r="F54" s="51"/>
      <c r="G54" s="51"/>
      <c r="H54" s="51"/>
      <c r="I54" s="51"/>
      <c r="J54" s="51"/>
      <c r="K54" s="55"/>
      <c r="L54" s="55"/>
      <c r="M54" s="55"/>
      <c r="N54" s="55"/>
      <c r="O54" s="55"/>
      <c r="P54" s="55"/>
      <c r="Q54" s="55"/>
      <c r="R54" s="55"/>
      <c r="S54" s="55"/>
    </row>
    <row r="55" spans="1:19" x14ac:dyDescent="0.25">
      <c r="A55" s="61" t="s">
        <v>376</v>
      </c>
      <c r="B55" s="51"/>
      <c r="C55" s="51"/>
      <c r="D55" s="51"/>
      <c r="E55" s="51"/>
      <c r="F55" s="51"/>
      <c r="G55" s="51"/>
      <c r="H55" s="51"/>
      <c r="I55" s="51"/>
      <c r="J55" s="51"/>
      <c r="K55" s="55"/>
      <c r="L55" s="55"/>
      <c r="M55" s="55"/>
      <c r="N55" s="55"/>
      <c r="O55" s="55"/>
      <c r="P55" s="55"/>
      <c r="Q55" s="55"/>
      <c r="R55" s="55"/>
      <c r="S55" s="55"/>
    </row>
    <row r="56" spans="1:19" x14ac:dyDescent="0.25">
      <c r="A56" s="61" t="s">
        <v>496</v>
      </c>
      <c r="B56" s="51"/>
      <c r="C56" s="51"/>
      <c r="D56" s="51"/>
      <c r="E56" s="51"/>
      <c r="F56" s="51"/>
      <c r="G56" s="51"/>
      <c r="H56" s="51"/>
      <c r="I56" s="51"/>
      <c r="J56" s="51"/>
      <c r="K56" s="55"/>
      <c r="L56" s="55"/>
      <c r="M56" s="55"/>
      <c r="N56" s="55"/>
      <c r="O56" s="55"/>
      <c r="P56" s="55"/>
      <c r="Q56" s="55"/>
      <c r="R56" s="55"/>
      <c r="S56" s="55"/>
    </row>
    <row r="57" spans="1:19" x14ac:dyDescent="0.25">
      <c r="A57" s="170"/>
      <c r="B57" s="55"/>
      <c r="C57" s="55"/>
      <c r="D57" s="55"/>
      <c r="E57" s="55"/>
      <c r="F57" s="55"/>
      <c r="G57" s="55"/>
      <c r="H57" s="55"/>
      <c r="I57" s="55"/>
      <c r="J57" s="55"/>
      <c r="K57" s="55"/>
      <c r="L57" s="55"/>
      <c r="M57" s="55"/>
      <c r="N57" s="55"/>
      <c r="O57" s="55"/>
      <c r="P57" s="55"/>
      <c r="Q57" s="55"/>
      <c r="R57" s="55"/>
      <c r="S57" s="55"/>
    </row>
    <row r="58" spans="1:19" x14ac:dyDescent="0.25">
      <c r="A58" s="61" t="s">
        <v>497</v>
      </c>
      <c r="B58" s="51"/>
      <c r="C58" s="51"/>
      <c r="D58" s="51"/>
      <c r="E58" s="51"/>
      <c r="F58" s="51"/>
      <c r="G58" s="51"/>
      <c r="H58" s="51"/>
      <c r="I58" s="51"/>
      <c r="J58" s="51"/>
      <c r="K58" s="55"/>
      <c r="L58" s="55"/>
      <c r="M58" s="55"/>
      <c r="N58" s="55"/>
      <c r="O58" s="55"/>
      <c r="P58" s="55"/>
      <c r="Q58" s="55"/>
      <c r="R58" s="55"/>
      <c r="S58" s="55"/>
    </row>
    <row r="59" spans="1:19" x14ac:dyDescent="0.25">
      <c r="A59" s="61" t="s">
        <v>377</v>
      </c>
      <c r="B59" s="51"/>
      <c r="C59" s="51"/>
      <c r="D59" s="51"/>
      <c r="E59" s="51"/>
      <c r="F59" s="51"/>
      <c r="G59" s="51"/>
      <c r="H59" s="51"/>
      <c r="I59" s="51"/>
      <c r="J59" s="51"/>
      <c r="K59" s="55"/>
      <c r="L59" s="55"/>
      <c r="M59" s="55"/>
      <c r="N59" s="55"/>
      <c r="O59" s="55"/>
      <c r="P59" s="55"/>
      <c r="Q59" s="55"/>
      <c r="R59" s="55"/>
      <c r="S59" s="55"/>
    </row>
    <row r="60" spans="1:19" x14ac:dyDescent="0.25">
      <c r="A60" s="61" t="s">
        <v>498</v>
      </c>
      <c r="B60" s="51"/>
      <c r="C60" s="51"/>
      <c r="D60" s="51"/>
      <c r="E60" s="51"/>
      <c r="F60" s="51"/>
      <c r="G60" s="51"/>
      <c r="H60" s="51"/>
      <c r="I60" s="51"/>
      <c r="J60" s="51"/>
      <c r="K60" s="55"/>
      <c r="L60" s="55"/>
      <c r="M60" s="55"/>
      <c r="N60" s="55"/>
      <c r="O60" s="55"/>
      <c r="P60" s="55"/>
      <c r="Q60" s="55"/>
      <c r="R60" s="55"/>
      <c r="S60" s="55"/>
    </row>
    <row r="61" spans="1:19" x14ac:dyDescent="0.25">
      <c r="A61" s="61" t="s">
        <v>10</v>
      </c>
      <c r="B61" s="51"/>
      <c r="C61" s="51"/>
      <c r="D61" s="51"/>
      <c r="E61" s="51"/>
      <c r="F61" s="51"/>
      <c r="G61" s="51"/>
      <c r="H61" s="51"/>
      <c r="I61" s="51"/>
      <c r="J61" s="51"/>
      <c r="K61" s="55"/>
      <c r="L61" s="55"/>
      <c r="M61" s="55"/>
      <c r="N61" s="55"/>
      <c r="O61" s="55"/>
      <c r="P61" s="55"/>
      <c r="Q61" s="55"/>
      <c r="R61" s="55"/>
      <c r="S61" s="55"/>
    </row>
    <row r="62" spans="1:19" x14ac:dyDescent="0.25">
      <c r="A62" s="61" t="s">
        <v>378</v>
      </c>
      <c r="B62" s="51"/>
      <c r="C62" s="51"/>
      <c r="D62" s="51"/>
      <c r="E62" s="51"/>
      <c r="F62" s="51"/>
      <c r="G62" s="51"/>
      <c r="H62" s="51"/>
      <c r="I62" s="51"/>
      <c r="J62" s="51"/>
      <c r="K62" s="55"/>
      <c r="L62" s="55"/>
      <c r="M62" s="55"/>
      <c r="N62" s="55"/>
      <c r="O62" s="55"/>
      <c r="P62" s="55"/>
      <c r="Q62" s="55"/>
      <c r="R62" s="55"/>
      <c r="S62" s="55"/>
    </row>
    <row r="63" spans="1:19" x14ac:dyDescent="0.25">
      <c r="A63" s="61" t="s">
        <v>379</v>
      </c>
      <c r="B63" s="51"/>
      <c r="C63" s="51"/>
      <c r="D63" s="51"/>
      <c r="E63" s="51"/>
      <c r="F63" s="51"/>
      <c r="G63" s="51"/>
      <c r="H63" s="51"/>
      <c r="I63" s="51"/>
      <c r="J63" s="51"/>
      <c r="K63" s="55"/>
      <c r="L63" s="55"/>
      <c r="M63" s="55"/>
      <c r="N63" s="55"/>
      <c r="O63" s="55"/>
      <c r="P63" s="55"/>
      <c r="Q63" s="55"/>
      <c r="R63" s="55"/>
      <c r="S63" s="55"/>
    </row>
    <row r="64" spans="1:19" x14ac:dyDescent="0.25">
      <c r="A64" s="5"/>
      <c r="B64" s="57"/>
      <c r="C64" s="57"/>
      <c r="D64" s="57"/>
      <c r="E64" s="57"/>
      <c r="F64" s="57"/>
      <c r="G64" s="57"/>
      <c r="H64" s="57"/>
      <c r="I64" s="57"/>
      <c r="J64" s="57"/>
      <c r="K64" s="55"/>
      <c r="L64" s="55"/>
      <c r="M64" s="55"/>
      <c r="N64" s="55"/>
      <c r="O64" s="55"/>
      <c r="P64" s="55"/>
      <c r="Q64" s="55"/>
      <c r="R64" s="55"/>
      <c r="S64" s="55"/>
    </row>
    <row r="65" spans="1:19" x14ac:dyDescent="0.25">
      <c r="A65" s="61" t="s">
        <v>499</v>
      </c>
      <c r="B65" s="56"/>
      <c r="C65" s="56"/>
      <c r="D65" s="56"/>
      <c r="E65" s="56"/>
      <c r="F65" s="56"/>
      <c r="G65" s="56"/>
      <c r="H65" s="56"/>
      <c r="I65" s="56"/>
      <c r="J65" s="56"/>
      <c r="K65" s="55"/>
      <c r="L65" s="55"/>
      <c r="M65" s="55"/>
      <c r="N65" s="55"/>
      <c r="O65" s="55"/>
      <c r="P65" s="55"/>
      <c r="Q65" s="55"/>
      <c r="R65" s="55"/>
      <c r="S65" s="55"/>
    </row>
    <row r="66" spans="1:19" x14ac:dyDescent="0.25">
      <c r="A66" s="61" t="s">
        <v>500</v>
      </c>
      <c r="B66" s="55"/>
      <c r="C66" s="55"/>
      <c r="D66" s="55"/>
      <c r="E66" s="55"/>
      <c r="F66" s="55"/>
      <c r="G66" s="55"/>
      <c r="H66" s="55"/>
      <c r="I66" s="55"/>
      <c r="J66" s="55"/>
      <c r="K66" s="55"/>
      <c r="L66" s="55"/>
      <c r="M66" s="55"/>
      <c r="N66" s="55"/>
      <c r="O66" s="55"/>
      <c r="P66" s="55"/>
      <c r="Q66" s="55"/>
      <c r="R66" s="55"/>
      <c r="S66" s="55"/>
    </row>
    <row r="67" spans="1:19" x14ac:dyDescent="0.25">
      <c r="A67" s="5"/>
      <c r="B67" s="56"/>
      <c r="C67" s="56"/>
      <c r="D67" s="56"/>
      <c r="E67" s="56"/>
      <c r="F67" s="56"/>
      <c r="G67" s="56"/>
      <c r="H67" s="56"/>
      <c r="I67" s="56"/>
      <c r="J67" s="56"/>
      <c r="K67" s="55"/>
      <c r="L67" s="55"/>
      <c r="M67" s="55"/>
      <c r="N67" s="55"/>
      <c r="O67" s="55"/>
      <c r="P67" s="55"/>
      <c r="Q67" s="55"/>
      <c r="R67" s="55"/>
      <c r="S67" s="55"/>
    </row>
    <row r="68" spans="1:19" x14ac:dyDescent="0.25">
      <c r="A68" s="5"/>
      <c r="B68" s="56"/>
      <c r="C68" s="56"/>
      <c r="D68" s="56"/>
      <c r="E68" s="56"/>
      <c r="F68" s="56"/>
      <c r="G68" s="56"/>
      <c r="H68" s="56"/>
      <c r="I68" s="56"/>
      <c r="J68" s="56"/>
      <c r="K68" s="55"/>
      <c r="L68" s="55"/>
      <c r="M68" s="55"/>
      <c r="N68" s="55"/>
      <c r="O68" s="55"/>
      <c r="P68" s="55"/>
      <c r="Q68" s="55"/>
      <c r="R68" s="55"/>
      <c r="S68" s="55"/>
    </row>
    <row r="69" spans="1:19" x14ac:dyDescent="0.25">
      <c r="A69" s="5"/>
      <c r="B69" s="56"/>
      <c r="C69" s="56"/>
      <c r="D69" s="56"/>
      <c r="E69" s="56"/>
      <c r="F69" s="56"/>
      <c r="G69" s="56"/>
      <c r="H69" s="56"/>
      <c r="I69" s="56"/>
      <c r="J69" s="56"/>
      <c r="K69" s="55"/>
      <c r="L69" s="55"/>
      <c r="M69" s="55"/>
      <c r="N69" s="55"/>
      <c r="O69" s="55"/>
      <c r="P69" s="55"/>
      <c r="Q69" s="55"/>
      <c r="R69" s="55"/>
      <c r="S69" s="55"/>
    </row>
    <row r="70" spans="1:19" x14ac:dyDescent="0.25">
      <c r="A70" s="55"/>
      <c r="B70" s="55"/>
      <c r="C70" s="55"/>
      <c r="D70" s="55"/>
      <c r="E70" s="55"/>
      <c r="F70" s="55"/>
      <c r="G70" s="55"/>
      <c r="H70" s="55"/>
      <c r="I70" s="55"/>
      <c r="J70" s="55"/>
      <c r="K70" s="55"/>
      <c r="L70" s="55"/>
      <c r="M70" s="55"/>
      <c r="N70" s="55"/>
      <c r="O70" s="55"/>
      <c r="P70" s="55"/>
      <c r="Q70" s="55"/>
      <c r="R70" s="55"/>
      <c r="S70" s="55"/>
    </row>
    <row r="71" spans="1:19" x14ac:dyDescent="0.25">
      <c r="A71" s="5"/>
      <c r="B71" s="56"/>
      <c r="C71" s="56"/>
      <c r="D71" s="56"/>
      <c r="E71" s="56"/>
      <c r="F71" s="56"/>
      <c r="G71" s="56"/>
      <c r="H71" s="56"/>
      <c r="I71" s="56"/>
      <c r="J71" s="56"/>
      <c r="K71" s="55"/>
      <c r="L71" s="55"/>
      <c r="M71" s="55"/>
      <c r="N71" s="55"/>
      <c r="O71" s="55"/>
      <c r="P71" s="55"/>
      <c r="Q71" s="55"/>
      <c r="R71" s="55"/>
      <c r="S71" s="55"/>
    </row>
    <row r="72" spans="1:19" x14ac:dyDescent="0.25">
      <c r="A72" s="5"/>
      <c r="B72" s="56"/>
      <c r="C72" s="56"/>
      <c r="D72" s="56"/>
      <c r="E72" s="56"/>
      <c r="F72" s="56"/>
      <c r="G72" s="56"/>
      <c r="H72" s="56"/>
      <c r="I72" s="56"/>
      <c r="J72" s="56"/>
      <c r="K72" s="55"/>
      <c r="L72" s="55"/>
      <c r="M72" s="55"/>
      <c r="N72" s="55"/>
      <c r="O72" s="55"/>
      <c r="P72" s="55"/>
      <c r="Q72" s="55"/>
      <c r="R72" s="55"/>
      <c r="S72" s="55"/>
    </row>
    <row r="73" spans="1:19" x14ac:dyDescent="0.25">
      <c r="A73" s="5"/>
      <c r="B73" s="56"/>
      <c r="C73" s="56"/>
      <c r="D73" s="56"/>
      <c r="E73" s="56"/>
      <c r="F73" s="56"/>
      <c r="G73" s="56"/>
      <c r="H73" s="56"/>
      <c r="I73" s="56"/>
      <c r="J73" s="56"/>
      <c r="K73" s="55"/>
      <c r="L73" s="55"/>
      <c r="M73" s="55"/>
      <c r="N73" s="55"/>
      <c r="O73" s="55"/>
      <c r="P73" s="55"/>
      <c r="Q73" s="55"/>
      <c r="R73" s="55"/>
      <c r="S73" s="55"/>
    </row>
    <row r="74" spans="1:19" x14ac:dyDescent="0.25">
      <c r="A74" s="5"/>
      <c r="B74" s="56"/>
      <c r="C74" s="56"/>
      <c r="D74" s="56"/>
      <c r="E74" s="56"/>
      <c r="F74" s="56"/>
      <c r="G74" s="56"/>
      <c r="H74" s="56"/>
      <c r="I74" s="56"/>
      <c r="J74" s="56"/>
      <c r="K74" s="55"/>
      <c r="L74" s="55"/>
      <c r="M74" s="55"/>
      <c r="N74" s="55"/>
      <c r="O74" s="55"/>
      <c r="P74" s="55"/>
      <c r="Q74" s="55"/>
      <c r="R74" s="55"/>
      <c r="S74" s="55"/>
    </row>
    <row r="75" spans="1:19" x14ac:dyDescent="0.25">
      <c r="A75" s="5"/>
      <c r="B75" s="56"/>
      <c r="C75" s="56"/>
      <c r="D75" s="56"/>
      <c r="E75" s="56"/>
      <c r="F75" s="56"/>
      <c r="G75" s="56"/>
      <c r="H75" s="56"/>
      <c r="I75" s="56"/>
      <c r="J75" s="56"/>
      <c r="K75" s="55"/>
      <c r="L75" s="55"/>
      <c r="M75" s="55"/>
      <c r="N75" s="55"/>
      <c r="O75" s="55"/>
      <c r="P75" s="55"/>
      <c r="Q75" s="55"/>
      <c r="R75" s="55"/>
      <c r="S75" s="55"/>
    </row>
    <row r="76" spans="1:19" x14ac:dyDescent="0.25">
      <c r="A76" s="5"/>
      <c r="B76" s="56"/>
      <c r="C76" s="56"/>
      <c r="D76" s="56"/>
      <c r="E76" s="56"/>
      <c r="F76" s="56"/>
      <c r="G76" s="56"/>
      <c r="H76" s="56"/>
      <c r="I76" s="56"/>
      <c r="J76" s="56"/>
      <c r="K76" s="55"/>
      <c r="L76" s="55"/>
      <c r="M76" s="55"/>
      <c r="N76" s="55"/>
      <c r="O76" s="55"/>
      <c r="P76" s="55"/>
      <c r="Q76" s="55"/>
      <c r="R76" s="55"/>
      <c r="S76" s="55"/>
    </row>
    <row r="77" spans="1:19" x14ac:dyDescent="0.25">
      <c r="A77" s="55"/>
      <c r="B77" s="55"/>
      <c r="C77" s="55"/>
      <c r="D77" s="55"/>
      <c r="E77" s="55"/>
      <c r="F77" s="55"/>
      <c r="G77" s="55"/>
      <c r="H77" s="55"/>
      <c r="I77" s="55"/>
      <c r="J77" s="55"/>
      <c r="K77" s="55"/>
      <c r="L77" s="55"/>
      <c r="M77" s="55"/>
      <c r="N77" s="55"/>
      <c r="O77" s="55"/>
      <c r="P77" s="55"/>
      <c r="Q77" s="55"/>
      <c r="R77" s="55"/>
      <c r="S77" s="55"/>
    </row>
    <row r="78" spans="1:19" x14ac:dyDescent="0.25">
      <c r="A78" s="5"/>
      <c r="B78" s="55"/>
      <c r="C78" s="55"/>
      <c r="D78" s="55"/>
      <c r="E78" s="55"/>
      <c r="F78" s="55"/>
      <c r="G78" s="55"/>
      <c r="H78" s="55"/>
      <c r="I78" s="55"/>
      <c r="J78" s="55"/>
      <c r="K78" s="55"/>
      <c r="L78" s="55"/>
      <c r="M78" s="55"/>
      <c r="N78" s="55"/>
      <c r="O78" s="55"/>
      <c r="P78" s="55"/>
      <c r="Q78" s="55"/>
      <c r="R78" s="55"/>
      <c r="S78" s="55"/>
    </row>
    <row r="79" spans="1:19" x14ac:dyDescent="0.25">
      <c r="A79" s="5"/>
      <c r="B79" s="55"/>
      <c r="C79" s="55"/>
      <c r="D79" s="55"/>
      <c r="E79" s="55"/>
      <c r="F79" s="55"/>
      <c r="G79" s="55"/>
      <c r="H79" s="55"/>
      <c r="I79" s="55"/>
      <c r="J79" s="55"/>
      <c r="K79" s="55"/>
      <c r="L79" s="55"/>
      <c r="M79" s="55"/>
      <c r="N79" s="55"/>
      <c r="O79" s="55"/>
      <c r="P79" s="55"/>
      <c r="Q79" s="55"/>
      <c r="R79" s="55"/>
      <c r="S79" s="55"/>
    </row>
    <row r="80" spans="1:19" x14ac:dyDescent="0.25">
      <c r="A80" s="55"/>
      <c r="B80" s="55"/>
      <c r="C80" s="55"/>
      <c r="D80" s="55"/>
      <c r="E80" s="55"/>
      <c r="F80" s="55"/>
      <c r="G80" s="55"/>
      <c r="H80" s="55"/>
      <c r="I80" s="55"/>
      <c r="J80" s="55"/>
      <c r="K80" s="55"/>
      <c r="L80" s="55"/>
      <c r="M80" s="55"/>
      <c r="N80" s="55"/>
      <c r="O80" s="55"/>
      <c r="P80" s="55"/>
      <c r="Q80" s="55"/>
      <c r="R80" s="55"/>
      <c r="S80" s="55"/>
    </row>
  </sheetData>
  <mergeCells count="6">
    <mergeCell ref="B2:U2"/>
    <mergeCell ref="B4:U4"/>
    <mergeCell ref="A6:E6"/>
    <mergeCell ref="O6:Q6"/>
    <mergeCell ref="F6:N6"/>
    <mergeCell ref="R6:T6"/>
  </mergeCells>
  <phoneticPr fontId="0" type="noConversion"/>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76"/>
  <sheetViews>
    <sheetView workbookViewId="0"/>
  </sheetViews>
  <sheetFormatPr baseColWidth="10" defaultRowHeight="15" x14ac:dyDescent="0.25"/>
  <cols>
    <col min="2" max="2" width="12.28515625" bestFit="1" customWidth="1"/>
    <col min="3" max="4" width="8.140625" bestFit="1" customWidth="1"/>
    <col min="5" max="6" width="8.28515625" bestFit="1" customWidth="1"/>
    <col min="7" max="9" width="9.28515625" bestFit="1" customWidth="1"/>
    <col min="10" max="11" width="11.5703125" bestFit="1" customWidth="1"/>
  </cols>
  <sheetData>
    <row r="2" spans="2:15" ht="21" x14ac:dyDescent="0.35">
      <c r="B2" s="565" t="s">
        <v>83</v>
      </c>
      <c r="C2" s="565"/>
      <c r="D2" s="565"/>
      <c r="E2" s="565"/>
      <c r="F2" s="565"/>
      <c r="G2" s="565"/>
      <c r="H2" s="565"/>
      <c r="I2" s="565"/>
      <c r="J2" s="565"/>
      <c r="K2" s="565"/>
      <c r="L2" s="565"/>
      <c r="M2" s="565"/>
    </row>
    <row r="3" spans="2:15" ht="21" x14ac:dyDescent="0.35">
      <c r="B3" s="271"/>
      <c r="C3" s="271"/>
      <c r="D3" s="271"/>
      <c r="E3" s="271"/>
      <c r="F3" s="271"/>
      <c r="G3" s="271"/>
      <c r="H3" s="271"/>
      <c r="I3" s="271"/>
      <c r="J3" s="271"/>
      <c r="K3" s="271"/>
      <c r="L3" s="271"/>
      <c r="M3" s="271"/>
    </row>
    <row r="4" spans="2:15" ht="128.25" customHeight="1" x14ac:dyDescent="0.25">
      <c r="B4" s="519" t="s">
        <v>11</v>
      </c>
      <c r="C4" s="519"/>
      <c r="D4" s="519"/>
      <c r="E4" s="519"/>
      <c r="F4" s="519"/>
      <c r="G4" s="519"/>
      <c r="H4" s="519"/>
      <c r="I4" s="519"/>
      <c r="J4" s="519"/>
      <c r="K4" s="519"/>
      <c r="L4" s="519"/>
      <c r="M4" s="519"/>
    </row>
    <row r="5" spans="2:15" ht="33.75" customHeight="1" x14ac:dyDescent="0.25">
      <c r="B5" s="519" t="s">
        <v>93</v>
      </c>
      <c r="C5" s="519"/>
      <c r="D5" s="519"/>
      <c r="E5" s="519"/>
      <c r="F5" s="519"/>
      <c r="G5" s="519"/>
      <c r="H5" s="519"/>
      <c r="I5" s="519"/>
      <c r="J5" s="519"/>
      <c r="K5" s="519"/>
      <c r="L5" s="519"/>
      <c r="M5" s="519"/>
    </row>
    <row r="6" spans="2:15" x14ac:dyDescent="0.25">
      <c r="B6" s="272"/>
      <c r="C6" s="272"/>
      <c r="D6" s="272"/>
      <c r="E6" s="272"/>
      <c r="F6" s="272"/>
      <c r="G6" s="272"/>
      <c r="H6" s="272"/>
      <c r="I6" s="272"/>
      <c r="J6" s="272"/>
      <c r="K6" s="272"/>
      <c r="L6" s="272"/>
      <c r="M6" s="272"/>
    </row>
    <row r="7" spans="2:15" ht="63.75" customHeight="1" x14ac:dyDescent="0.25">
      <c r="B7" s="519" t="s">
        <v>12</v>
      </c>
      <c r="C7" s="519"/>
      <c r="D7" s="519"/>
      <c r="E7" s="519"/>
      <c r="F7" s="519"/>
      <c r="G7" s="519"/>
      <c r="H7" s="519"/>
      <c r="I7" s="519"/>
      <c r="J7" s="519"/>
      <c r="K7" s="519"/>
      <c r="L7" s="519"/>
      <c r="M7" s="519"/>
    </row>
    <row r="9" spans="2:15" ht="18.75" x14ac:dyDescent="0.3">
      <c r="B9" s="566" t="s">
        <v>84</v>
      </c>
      <c r="C9" s="566"/>
      <c r="D9" s="566"/>
      <c r="E9" s="566"/>
      <c r="F9" s="566"/>
      <c r="G9" s="566"/>
      <c r="H9" s="566"/>
      <c r="I9" s="566"/>
      <c r="J9" s="566"/>
      <c r="K9" s="566"/>
      <c r="L9" s="566"/>
      <c r="M9" s="566"/>
    </row>
    <row r="10" spans="2:15" ht="15.75" thickBot="1" x14ac:dyDescent="0.3"/>
    <row r="11" spans="2:15" ht="245.25" thickBot="1" x14ac:dyDescent="0.3">
      <c r="C11" s="263" t="s">
        <v>74</v>
      </c>
      <c r="D11" s="264" t="s">
        <v>75</v>
      </c>
      <c r="E11" s="263" t="s">
        <v>76</v>
      </c>
      <c r="F11" s="270" t="s">
        <v>77</v>
      </c>
      <c r="G11" s="270" t="s">
        <v>78</v>
      </c>
      <c r="H11" s="270" t="s">
        <v>79</v>
      </c>
      <c r="I11" s="270" t="s">
        <v>80</v>
      </c>
      <c r="J11" s="270" t="s">
        <v>81</v>
      </c>
      <c r="K11" s="264" t="s">
        <v>82</v>
      </c>
      <c r="L11" s="240"/>
      <c r="M11" s="240"/>
      <c r="N11" s="240"/>
      <c r="O11" s="240"/>
    </row>
    <row r="12" spans="2:15" x14ac:dyDescent="0.25">
      <c r="B12" s="257" t="s">
        <v>408</v>
      </c>
      <c r="C12" s="30">
        <v>883.2</v>
      </c>
      <c r="D12" s="265">
        <f>C12/60</f>
        <v>14.72</v>
      </c>
      <c r="E12" s="267">
        <f>C12/60*4*5</f>
        <v>294.40000000000003</v>
      </c>
      <c r="F12" s="268">
        <f>C12/60*4*10</f>
        <v>588.80000000000007</v>
      </c>
      <c r="G12" s="268">
        <f>C12/60*4*20</f>
        <v>1177.6000000000001</v>
      </c>
      <c r="H12" s="268">
        <f>C12/60*4*30</f>
        <v>1766.4</v>
      </c>
      <c r="I12" s="268">
        <f>C12/60*4*40</f>
        <v>2355.2000000000003</v>
      </c>
      <c r="J12" s="268">
        <f>C12/60*4*50</f>
        <v>2944</v>
      </c>
      <c r="K12" s="261">
        <f>C12*4</f>
        <v>3532.8</v>
      </c>
    </row>
    <row r="13" spans="2:15" x14ac:dyDescent="0.25">
      <c r="B13" s="258" t="s">
        <v>409</v>
      </c>
      <c r="C13" s="47">
        <v>1736.4</v>
      </c>
      <c r="D13" s="266">
        <f t="shared" ref="D13:D31" si="0">C13/60</f>
        <v>28.94</v>
      </c>
      <c r="E13" s="269">
        <f t="shared" ref="E13:E31" si="1">C13/60*4*5</f>
        <v>578.80000000000007</v>
      </c>
      <c r="F13" s="260">
        <f t="shared" ref="F13:F31" si="2">C13/60*4*10</f>
        <v>1157.6000000000001</v>
      </c>
      <c r="G13" s="260">
        <f t="shared" ref="G13:G31" si="3">C13/60*4*20</f>
        <v>2315.2000000000003</v>
      </c>
      <c r="H13" s="260">
        <f t="shared" ref="H13:H31" si="4">C13/60*4*30</f>
        <v>3472.8</v>
      </c>
      <c r="I13" s="260">
        <f t="shared" ref="I13:I31" si="5">C13/60*4*40</f>
        <v>4630.4000000000005</v>
      </c>
      <c r="J13" s="260">
        <f t="shared" ref="J13:J31" si="6">C13/60*4*50</f>
        <v>5788</v>
      </c>
      <c r="K13" s="262">
        <f t="shared" ref="K13:K31" si="7">C13*4</f>
        <v>6945.6</v>
      </c>
    </row>
    <row r="14" spans="2:15" x14ac:dyDescent="0.25">
      <c r="B14" s="258" t="s">
        <v>410</v>
      </c>
      <c r="C14" s="47">
        <v>1831.2</v>
      </c>
      <c r="D14" s="266">
        <f t="shared" si="0"/>
        <v>30.52</v>
      </c>
      <c r="E14" s="269">
        <f t="shared" si="1"/>
        <v>610.4</v>
      </c>
      <c r="F14" s="260">
        <f t="shared" si="2"/>
        <v>1220.8</v>
      </c>
      <c r="G14" s="260">
        <f t="shared" si="3"/>
        <v>2441.6</v>
      </c>
      <c r="H14" s="260">
        <f t="shared" si="4"/>
        <v>3662.4</v>
      </c>
      <c r="I14" s="260">
        <f t="shared" si="5"/>
        <v>4883.2</v>
      </c>
      <c r="J14" s="260">
        <f t="shared" si="6"/>
        <v>6104</v>
      </c>
      <c r="K14" s="262">
        <f t="shared" si="7"/>
        <v>7324.8</v>
      </c>
    </row>
    <row r="15" spans="2:15" x14ac:dyDescent="0.25">
      <c r="B15" s="258" t="s">
        <v>411</v>
      </c>
      <c r="C15" s="47">
        <v>883.2</v>
      </c>
      <c r="D15" s="266">
        <f t="shared" si="0"/>
        <v>14.72</v>
      </c>
      <c r="E15" s="269">
        <f t="shared" si="1"/>
        <v>294.40000000000003</v>
      </c>
      <c r="F15" s="260">
        <f t="shared" si="2"/>
        <v>588.80000000000007</v>
      </c>
      <c r="G15" s="260">
        <f t="shared" si="3"/>
        <v>1177.6000000000001</v>
      </c>
      <c r="H15" s="260">
        <f t="shared" si="4"/>
        <v>1766.4</v>
      </c>
      <c r="I15" s="260">
        <f t="shared" si="5"/>
        <v>2355.2000000000003</v>
      </c>
      <c r="J15" s="260">
        <f t="shared" si="6"/>
        <v>2944</v>
      </c>
      <c r="K15" s="262">
        <f t="shared" si="7"/>
        <v>3532.8</v>
      </c>
    </row>
    <row r="16" spans="2:15" x14ac:dyDescent="0.25">
      <c r="B16" s="258" t="s">
        <v>412</v>
      </c>
      <c r="C16" s="47">
        <v>693.6</v>
      </c>
      <c r="D16" s="266">
        <f t="shared" si="0"/>
        <v>11.56</v>
      </c>
      <c r="E16" s="269">
        <f t="shared" si="1"/>
        <v>231.20000000000002</v>
      </c>
      <c r="F16" s="260">
        <f t="shared" si="2"/>
        <v>462.40000000000003</v>
      </c>
      <c r="G16" s="260">
        <f t="shared" si="3"/>
        <v>924.80000000000007</v>
      </c>
      <c r="H16" s="260">
        <f t="shared" si="4"/>
        <v>1387.2</v>
      </c>
      <c r="I16" s="260">
        <f t="shared" si="5"/>
        <v>1849.6000000000001</v>
      </c>
      <c r="J16" s="260">
        <f t="shared" si="6"/>
        <v>2312</v>
      </c>
      <c r="K16" s="262">
        <f t="shared" si="7"/>
        <v>2774.4</v>
      </c>
    </row>
    <row r="17" spans="2:11" x14ac:dyDescent="0.25">
      <c r="B17" s="258" t="s">
        <v>413</v>
      </c>
      <c r="C17" s="47">
        <v>693.6</v>
      </c>
      <c r="D17" s="266">
        <f t="shared" si="0"/>
        <v>11.56</v>
      </c>
      <c r="E17" s="269">
        <f t="shared" si="1"/>
        <v>231.20000000000002</v>
      </c>
      <c r="F17" s="260">
        <f t="shared" si="2"/>
        <v>462.40000000000003</v>
      </c>
      <c r="G17" s="260">
        <f t="shared" si="3"/>
        <v>924.80000000000007</v>
      </c>
      <c r="H17" s="260">
        <f t="shared" si="4"/>
        <v>1387.2</v>
      </c>
      <c r="I17" s="260">
        <f t="shared" si="5"/>
        <v>1849.6000000000001</v>
      </c>
      <c r="J17" s="260">
        <f t="shared" si="6"/>
        <v>2312</v>
      </c>
      <c r="K17" s="262">
        <f t="shared" si="7"/>
        <v>2774.4</v>
      </c>
    </row>
    <row r="18" spans="2:11" x14ac:dyDescent="0.25">
      <c r="B18" s="258" t="s">
        <v>414</v>
      </c>
      <c r="C18" s="47">
        <v>693.6</v>
      </c>
      <c r="D18" s="266">
        <f t="shared" si="0"/>
        <v>11.56</v>
      </c>
      <c r="E18" s="269">
        <f t="shared" si="1"/>
        <v>231.20000000000002</v>
      </c>
      <c r="F18" s="260">
        <f t="shared" si="2"/>
        <v>462.40000000000003</v>
      </c>
      <c r="G18" s="260">
        <f t="shared" si="3"/>
        <v>924.80000000000007</v>
      </c>
      <c r="H18" s="260">
        <f t="shared" si="4"/>
        <v>1387.2</v>
      </c>
      <c r="I18" s="260">
        <f t="shared" si="5"/>
        <v>1849.6000000000001</v>
      </c>
      <c r="J18" s="260">
        <f t="shared" si="6"/>
        <v>2312</v>
      </c>
      <c r="K18" s="262">
        <f t="shared" si="7"/>
        <v>2774.4</v>
      </c>
    </row>
    <row r="19" spans="2:11" x14ac:dyDescent="0.25">
      <c r="B19" s="259" t="s">
        <v>415</v>
      </c>
      <c r="C19" s="47">
        <v>346.6</v>
      </c>
      <c r="D19" s="266">
        <f t="shared" si="0"/>
        <v>5.7766666666666673</v>
      </c>
      <c r="E19" s="269">
        <f t="shared" si="1"/>
        <v>115.53333333333335</v>
      </c>
      <c r="F19" s="260">
        <f t="shared" si="2"/>
        <v>231.06666666666669</v>
      </c>
      <c r="G19" s="260">
        <f t="shared" si="3"/>
        <v>462.13333333333338</v>
      </c>
      <c r="H19" s="260">
        <f t="shared" si="4"/>
        <v>693.2</v>
      </c>
      <c r="I19" s="260">
        <f t="shared" si="5"/>
        <v>924.26666666666677</v>
      </c>
      <c r="J19" s="260">
        <f t="shared" si="6"/>
        <v>1155.3333333333335</v>
      </c>
      <c r="K19" s="262">
        <f t="shared" si="7"/>
        <v>1386.4</v>
      </c>
    </row>
    <row r="20" spans="2:11" x14ac:dyDescent="0.25">
      <c r="B20" s="259" t="s">
        <v>416</v>
      </c>
      <c r="C20" s="47">
        <v>536.4</v>
      </c>
      <c r="D20" s="266">
        <f t="shared" si="0"/>
        <v>8.94</v>
      </c>
      <c r="E20" s="269">
        <f t="shared" si="1"/>
        <v>178.79999999999998</v>
      </c>
      <c r="F20" s="260">
        <f t="shared" si="2"/>
        <v>357.59999999999997</v>
      </c>
      <c r="G20" s="260">
        <f t="shared" si="3"/>
        <v>715.19999999999993</v>
      </c>
      <c r="H20" s="260">
        <f t="shared" si="4"/>
        <v>1072.8</v>
      </c>
      <c r="I20" s="260">
        <f t="shared" si="5"/>
        <v>1430.3999999999999</v>
      </c>
      <c r="J20" s="260">
        <f t="shared" si="6"/>
        <v>1788</v>
      </c>
      <c r="K20" s="262">
        <f t="shared" si="7"/>
        <v>2145.6</v>
      </c>
    </row>
    <row r="21" spans="2:11" x14ac:dyDescent="0.25">
      <c r="B21" s="259" t="s">
        <v>417</v>
      </c>
      <c r="C21" s="47">
        <v>693.6</v>
      </c>
      <c r="D21" s="266">
        <f t="shared" si="0"/>
        <v>11.56</v>
      </c>
      <c r="E21" s="269">
        <f t="shared" si="1"/>
        <v>231.20000000000002</v>
      </c>
      <c r="F21" s="260">
        <f t="shared" si="2"/>
        <v>462.40000000000003</v>
      </c>
      <c r="G21" s="260">
        <f t="shared" si="3"/>
        <v>924.80000000000007</v>
      </c>
      <c r="H21" s="260">
        <f t="shared" si="4"/>
        <v>1387.2</v>
      </c>
      <c r="I21" s="260">
        <f t="shared" si="5"/>
        <v>1849.6000000000001</v>
      </c>
      <c r="J21" s="260">
        <f t="shared" si="6"/>
        <v>2312</v>
      </c>
      <c r="K21" s="262">
        <f t="shared" si="7"/>
        <v>2774.4</v>
      </c>
    </row>
    <row r="22" spans="2:11" x14ac:dyDescent="0.25">
      <c r="B22" s="259" t="s">
        <v>418</v>
      </c>
      <c r="C22" s="47">
        <v>346.8</v>
      </c>
      <c r="D22" s="266">
        <f t="shared" si="0"/>
        <v>5.78</v>
      </c>
      <c r="E22" s="269">
        <f t="shared" si="1"/>
        <v>115.60000000000001</v>
      </c>
      <c r="F22" s="260">
        <f t="shared" si="2"/>
        <v>231.20000000000002</v>
      </c>
      <c r="G22" s="260">
        <f t="shared" si="3"/>
        <v>462.40000000000003</v>
      </c>
      <c r="H22" s="260">
        <f t="shared" si="4"/>
        <v>693.6</v>
      </c>
      <c r="I22" s="260">
        <f t="shared" si="5"/>
        <v>924.80000000000007</v>
      </c>
      <c r="J22" s="260">
        <f t="shared" si="6"/>
        <v>1156</v>
      </c>
      <c r="K22" s="262">
        <f t="shared" si="7"/>
        <v>1387.2</v>
      </c>
    </row>
    <row r="23" spans="2:11" x14ac:dyDescent="0.25">
      <c r="B23" s="259" t="s">
        <v>419</v>
      </c>
      <c r="C23" s="47">
        <v>1041.5999999999999</v>
      </c>
      <c r="D23" s="266">
        <f t="shared" si="0"/>
        <v>17.36</v>
      </c>
      <c r="E23" s="269">
        <f t="shared" si="1"/>
        <v>347.2</v>
      </c>
      <c r="F23" s="260">
        <f t="shared" si="2"/>
        <v>694.4</v>
      </c>
      <c r="G23" s="260">
        <f t="shared" si="3"/>
        <v>1388.8</v>
      </c>
      <c r="H23" s="260">
        <f t="shared" si="4"/>
        <v>2083.1999999999998</v>
      </c>
      <c r="I23" s="260">
        <f t="shared" si="5"/>
        <v>2777.6</v>
      </c>
      <c r="J23" s="260">
        <f t="shared" si="6"/>
        <v>3472</v>
      </c>
      <c r="K23" s="262">
        <f t="shared" si="7"/>
        <v>4166.3999999999996</v>
      </c>
    </row>
    <row r="24" spans="2:11" x14ac:dyDescent="0.25">
      <c r="B24" s="259" t="s">
        <v>420</v>
      </c>
      <c r="C24" s="47">
        <v>1041.5999999999999</v>
      </c>
      <c r="D24" s="266">
        <f t="shared" si="0"/>
        <v>17.36</v>
      </c>
      <c r="E24" s="269">
        <f t="shared" si="1"/>
        <v>347.2</v>
      </c>
      <c r="F24" s="260">
        <f t="shared" si="2"/>
        <v>694.4</v>
      </c>
      <c r="G24" s="260">
        <f t="shared" si="3"/>
        <v>1388.8</v>
      </c>
      <c r="H24" s="260">
        <f t="shared" si="4"/>
        <v>2083.1999999999998</v>
      </c>
      <c r="I24" s="260">
        <f t="shared" si="5"/>
        <v>2777.6</v>
      </c>
      <c r="J24" s="260">
        <f t="shared" si="6"/>
        <v>3472</v>
      </c>
      <c r="K24" s="262">
        <f t="shared" si="7"/>
        <v>4166.3999999999996</v>
      </c>
    </row>
    <row r="25" spans="2:11" x14ac:dyDescent="0.25">
      <c r="B25" s="259" t="s">
        <v>421</v>
      </c>
      <c r="C25" s="47">
        <v>346.8</v>
      </c>
      <c r="D25" s="266">
        <f t="shared" si="0"/>
        <v>5.78</v>
      </c>
      <c r="E25" s="269">
        <f t="shared" si="1"/>
        <v>115.60000000000001</v>
      </c>
      <c r="F25" s="260">
        <f t="shared" si="2"/>
        <v>231.20000000000002</v>
      </c>
      <c r="G25" s="260">
        <f t="shared" si="3"/>
        <v>462.40000000000003</v>
      </c>
      <c r="H25" s="260">
        <f t="shared" si="4"/>
        <v>693.6</v>
      </c>
      <c r="I25" s="260">
        <f t="shared" si="5"/>
        <v>924.80000000000007</v>
      </c>
      <c r="J25" s="260">
        <f t="shared" si="6"/>
        <v>1156</v>
      </c>
      <c r="K25" s="262">
        <f t="shared" si="7"/>
        <v>1387.2</v>
      </c>
    </row>
    <row r="26" spans="2:11" x14ac:dyDescent="0.25">
      <c r="B26" s="258" t="s">
        <v>422</v>
      </c>
      <c r="C26" s="47">
        <v>693.6</v>
      </c>
      <c r="D26" s="266">
        <f t="shared" si="0"/>
        <v>11.56</v>
      </c>
      <c r="E26" s="269">
        <f t="shared" si="1"/>
        <v>231.20000000000002</v>
      </c>
      <c r="F26" s="260">
        <f t="shared" si="2"/>
        <v>462.40000000000003</v>
      </c>
      <c r="G26" s="260">
        <f t="shared" si="3"/>
        <v>924.80000000000007</v>
      </c>
      <c r="H26" s="260">
        <f t="shared" si="4"/>
        <v>1387.2</v>
      </c>
      <c r="I26" s="260">
        <f t="shared" si="5"/>
        <v>1849.6000000000001</v>
      </c>
      <c r="J26" s="260">
        <f t="shared" si="6"/>
        <v>2312</v>
      </c>
      <c r="K26" s="262">
        <f t="shared" si="7"/>
        <v>2774.4</v>
      </c>
    </row>
    <row r="27" spans="2:11" x14ac:dyDescent="0.25">
      <c r="B27" s="259" t="s">
        <v>423</v>
      </c>
      <c r="C27" s="47">
        <v>693.6</v>
      </c>
      <c r="D27" s="266">
        <f t="shared" si="0"/>
        <v>11.56</v>
      </c>
      <c r="E27" s="269">
        <f t="shared" si="1"/>
        <v>231.20000000000002</v>
      </c>
      <c r="F27" s="260">
        <f t="shared" si="2"/>
        <v>462.40000000000003</v>
      </c>
      <c r="G27" s="260">
        <f t="shared" si="3"/>
        <v>924.80000000000007</v>
      </c>
      <c r="H27" s="260">
        <f t="shared" si="4"/>
        <v>1387.2</v>
      </c>
      <c r="I27" s="260">
        <f t="shared" si="5"/>
        <v>1849.6000000000001</v>
      </c>
      <c r="J27" s="260">
        <f t="shared" si="6"/>
        <v>2312</v>
      </c>
      <c r="K27" s="262">
        <f t="shared" si="7"/>
        <v>2774.4</v>
      </c>
    </row>
    <row r="28" spans="2:11" x14ac:dyDescent="0.25">
      <c r="B28" s="259" t="s">
        <v>424</v>
      </c>
      <c r="C28" s="47">
        <v>346.8</v>
      </c>
      <c r="D28" s="266">
        <f t="shared" si="0"/>
        <v>5.78</v>
      </c>
      <c r="E28" s="269">
        <f t="shared" si="1"/>
        <v>115.60000000000001</v>
      </c>
      <c r="F28" s="260">
        <f t="shared" si="2"/>
        <v>231.20000000000002</v>
      </c>
      <c r="G28" s="260">
        <f t="shared" si="3"/>
        <v>462.40000000000003</v>
      </c>
      <c r="H28" s="260">
        <f t="shared" si="4"/>
        <v>693.6</v>
      </c>
      <c r="I28" s="260">
        <f t="shared" si="5"/>
        <v>924.80000000000007</v>
      </c>
      <c r="J28" s="260">
        <f t="shared" si="6"/>
        <v>1156</v>
      </c>
      <c r="K28" s="262">
        <f t="shared" si="7"/>
        <v>1387.2</v>
      </c>
    </row>
    <row r="29" spans="2:11" x14ac:dyDescent="0.25">
      <c r="B29" s="259" t="s">
        <v>425</v>
      </c>
      <c r="C29" s="47">
        <v>346.8</v>
      </c>
      <c r="D29" s="266">
        <f t="shared" si="0"/>
        <v>5.78</v>
      </c>
      <c r="E29" s="269">
        <f t="shared" si="1"/>
        <v>115.60000000000001</v>
      </c>
      <c r="F29" s="260">
        <f t="shared" si="2"/>
        <v>231.20000000000002</v>
      </c>
      <c r="G29" s="260">
        <f t="shared" si="3"/>
        <v>462.40000000000003</v>
      </c>
      <c r="H29" s="260">
        <f t="shared" si="4"/>
        <v>693.6</v>
      </c>
      <c r="I29" s="260">
        <f t="shared" si="5"/>
        <v>924.80000000000007</v>
      </c>
      <c r="J29" s="260">
        <f t="shared" si="6"/>
        <v>1156</v>
      </c>
      <c r="K29" s="262">
        <f t="shared" si="7"/>
        <v>1387.2</v>
      </c>
    </row>
    <row r="30" spans="2:11" x14ac:dyDescent="0.25">
      <c r="B30" s="258" t="s">
        <v>426</v>
      </c>
      <c r="C30" s="47">
        <v>188.4</v>
      </c>
      <c r="D30" s="266">
        <f t="shared" si="0"/>
        <v>3.14</v>
      </c>
      <c r="E30" s="269">
        <f t="shared" si="1"/>
        <v>62.800000000000004</v>
      </c>
      <c r="F30" s="260">
        <f t="shared" si="2"/>
        <v>125.60000000000001</v>
      </c>
      <c r="G30" s="260">
        <f t="shared" si="3"/>
        <v>251.20000000000002</v>
      </c>
      <c r="H30" s="260">
        <f t="shared" si="4"/>
        <v>376.8</v>
      </c>
      <c r="I30" s="260">
        <f t="shared" si="5"/>
        <v>502.40000000000003</v>
      </c>
      <c r="J30" s="260">
        <f t="shared" si="6"/>
        <v>628</v>
      </c>
      <c r="K30" s="262">
        <f t="shared" si="7"/>
        <v>753.6</v>
      </c>
    </row>
    <row r="31" spans="2:11" ht="15.75" thickBot="1" x14ac:dyDescent="0.3">
      <c r="B31" s="277" t="s">
        <v>427</v>
      </c>
      <c r="C31" s="278">
        <v>188.4</v>
      </c>
      <c r="D31" s="279">
        <f t="shared" si="0"/>
        <v>3.14</v>
      </c>
      <c r="E31" s="280">
        <f t="shared" si="1"/>
        <v>62.800000000000004</v>
      </c>
      <c r="F31" s="281">
        <f t="shared" si="2"/>
        <v>125.60000000000001</v>
      </c>
      <c r="G31" s="281">
        <f t="shared" si="3"/>
        <v>251.20000000000002</v>
      </c>
      <c r="H31" s="281">
        <f t="shared" si="4"/>
        <v>376.8</v>
      </c>
      <c r="I31" s="281">
        <f t="shared" si="5"/>
        <v>502.40000000000003</v>
      </c>
      <c r="J31" s="281">
        <f t="shared" si="6"/>
        <v>628</v>
      </c>
      <c r="K31" s="282">
        <f t="shared" si="7"/>
        <v>753.6</v>
      </c>
    </row>
    <row r="32" spans="2:11" ht="15.75" thickBot="1" x14ac:dyDescent="0.3">
      <c r="B32" s="567" t="s">
        <v>102</v>
      </c>
      <c r="C32" s="568"/>
      <c r="D32" s="569"/>
      <c r="E32" s="285">
        <f t="shared" ref="E32:K32" si="8">SUM(E12:E31)</f>
        <v>4741.9333333333334</v>
      </c>
      <c r="F32" s="283">
        <f t="shared" si="8"/>
        <v>9483.8666666666668</v>
      </c>
      <c r="G32" s="283">
        <f t="shared" si="8"/>
        <v>18967.733333333334</v>
      </c>
      <c r="H32" s="283">
        <f t="shared" si="8"/>
        <v>28451.599999999999</v>
      </c>
      <c r="I32" s="283">
        <f t="shared" si="8"/>
        <v>37935.466666666667</v>
      </c>
      <c r="J32" s="283">
        <f t="shared" si="8"/>
        <v>47419.333333333328</v>
      </c>
      <c r="K32" s="284">
        <f t="shared" si="8"/>
        <v>56903.199999999997</v>
      </c>
    </row>
    <row r="34" spans="1:13" ht="97.5" customHeight="1" x14ac:dyDescent="0.25">
      <c r="B34" s="519" t="s">
        <v>13</v>
      </c>
      <c r="C34" s="519"/>
      <c r="D34" s="519"/>
      <c r="E34" s="519"/>
      <c r="F34" s="519"/>
      <c r="G34" s="519"/>
      <c r="H34" s="519"/>
      <c r="I34" s="519"/>
      <c r="J34" s="519"/>
      <c r="K34" s="519"/>
      <c r="L34" s="519"/>
      <c r="M34" s="519"/>
    </row>
    <row r="35" spans="1:13" ht="57.75" customHeight="1" x14ac:dyDescent="0.25">
      <c r="B35" s="519" t="s">
        <v>14</v>
      </c>
      <c r="C35" s="519"/>
      <c r="D35" s="519"/>
      <c r="E35" s="519"/>
      <c r="F35" s="519"/>
      <c r="G35" s="519"/>
      <c r="H35" s="519"/>
      <c r="I35" s="519"/>
      <c r="J35" s="519"/>
      <c r="K35" s="519"/>
      <c r="L35" s="519"/>
      <c r="M35" s="519"/>
    </row>
    <row r="36" spans="1:13" x14ac:dyDescent="0.25">
      <c r="B36" s="272"/>
      <c r="C36" s="272"/>
      <c r="D36" s="272"/>
      <c r="E36" s="272"/>
      <c r="F36" s="272"/>
      <c r="G36" s="272"/>
      <c r="H36" s="272"/>
      <c r="I36" s="272"/>
      <c r="J36" s="272"/>
      <c r="K36" s="272"/>
      <c r="L36" s="272"/>
      <c r="M36" s="272"/>
    </row>
    <row r="37" spans="1:13" x14ac:dyDescent="0.25">
      <c r="A37" s="214">
        <v>1</v>
      </c>
      <c r="B37" s="276" t="s">
        <v>94</v>
      </c>
      <c r="C37" s="519" t="s">
        <v>15</v>
      </c>
      <c r="D37" s="519"/>
      <c r="E37" s="519"/>
      <c r="F37" s="519"/>
      <c r="G37" s="519"/>
      <c r="H37" s="519"/>
      <c r="I37" s="519"/>
      <c r="J37" s="519"/>
      <c r="K37" s="519"/>
      <c r="L37" s="519"/>
      <c r="M37" s="519"/>
    </row>
    <row r="38" spans="1:13" x14ac:dyDescent="0.25">
      <c r="A38" s="214">
        <v>2</v>
      </c>
      <c r="B38" s="276" t="s">
        <v>94</v>
      </c>
      <c r="C38" s="519" t="s">
        <v>175</v>
      </c>
      <c r="D38" s="519"/>
      <c r="E38" s="519"/>
      <c r="F38" s="519"/>
      <c r="G38" s="519"/>
      <c r="H38" s="519"/>
      <c r="I38" s="519"/>
      <c r="J38" s="519"/>
      <c r="K38" s="519"/>
      <c r="L38" s="519"/>
      <c r="M38" s="519"/>
    </row>
    <row r="39" spans="1:13" x14ac:dyDescent="0.25">
      <c r="A39" s="214">
        <v>3</v>
      </c>
      <c r="B39" s="276" t="s">
        <v>94</v>
      </c>
      <c r="C39" s="519" t="s">
        <v>95</v>
      </c>
      <c r="D39" s="519"/>
      <c r="E39" s="519"/>
      <c r="F39" s="519"/>
      <c r="G39" s="519"/>
      <c r="H39" s="519"/>
      <c r="I39" s="519"/>
      <c r="J39" s="519"/>
      <c r="K39" s="519"/>
      <c r="L39" s="519"/>
      <c r="M39" s="519"/>
    </row>
    <row r="40" spans="1:13" x14ac:dyDescent="0.25">
      <c r="A40" s="214">
        <v>4</v>
      </c>
      <c r="B40" s="276" t="s">
        <v>94</v>
      </c>
      <c r="C40" s="519" t="s">
        <v>176</v>
      </c>
      <c r="D40" s="519"/>
      <c r="E40" s="519"/>
      <c r="F40" s="519"/>
      <c r="G40" s="519"/>
      <c r="H40" s="519"/>
      <c r="I40" s="519"/>
      <c r="J40" s="519"/>
      <c r="K40" s="519"/>
      <c r="L40" s="519"/>
      <c r="M40" s="519"/>
    </row>
    <row r="41" spans="1:13" x14ac:dyDescent="0.25">
      <c r="A41" s="214">
        <v>5</v>
      </c>
      <c r="B41" s="276" t="s">
        <v>94</v>
      </c>
      <c r="C41" s="519" t="s">
        <v>96</v>
      </c>
      <c r="D41" s="519"/>
      <c r="E41" s="519"/>
      <c r="F41" s="519"/>
      <c r="G41" s="519"/>
      <c r="H41" s="519"/>
      <c r="I41" s="519"/>
      <c r="J41" s="519"/>
      <c r="K41" s="519"/>
      <c r="L41" s="519"/>
      <c r="M41" s="519"/>
    </row>
    <row r="42" spans="1:13" x14ac:dyDescent="0.25">
      <c r="A42" s="214">
        <v>6</v>
      </c>
      <c r="B42" s="276" t="s">
        <v>94</v>
      </c>
      <c r="C42" s="519" t="s">
        <v>177</v>
      </c>
      <c r="D42" s="519"/>
      <c r="E42" s="519"/>
      <c r="F42" s="519"/>
      <c r="G42" s="519"/>
      <c r="H42" s="519"/>
      <c r="I42" s="519"/>
      <c r="J42" s="519"/>
      <c r="K42" s="519"/>
      <c r="L42" s="519"/>
      <c r="M42" s="519"/>
    </row>
    <row r="43" spans="1:13" x14ac:dyDescent="0.25">
      <c r="A43" s="214"/>
      <c r="B43" s="276"/>
      <c r="C43" s="272"/>
      <c r="D43" s="272"/>
      <c r="E43" s="272"/>
      <c r="F43" s="272"/>
      <c r="G43" s="272"/>
      <c r="H43" s="272"/>
      <c r="I43" s="272"/>
      <c r="J43" s="272"/>
      <c r="K43" s="272"/>
      <c r="L43" s="272"/>
      <c r="M43" s="272"/>
    </row>
    <row r="44" spans="1:13" ht="82.5" customHeight="1" x14ac:dyDescent="0.25">
      <c r="B44" s="519" t="s">
        <v>85</v>
      </c>
      <c r="C44" s="519"/>
      <c r="D44" s="519"/>
      <c r="E44" s="519"/>
      <c r="F44" s="519"/>
      <c r="G44" s="519"/>
      <c r="H44" s="519"/>
      <c r="I44" s="519"/>
      <c r="J44" s="519"/>
      <c r="K44" s="519"/>
      <c r="L44" s="519"/>
      <c r="M44" s="519"/>
    </row>
    <row r="45" spans="1:13" x14ac:dyDescent="0.25">
      <c r="B45" s="273" t="s">
        <v>429</v>
      </c>
      <c r="C45" s="530" t="s">
        <v>97</v>
      </c>
      <c r="D45" s="530"/>
      <c r="E45" s="530"/>
      <c r="F45" s="530"/>
      <c r="G45" s="530"/>
      <c r="H45" s="530"/>
      <c r="I45" s="530"/>
      <c r="J45" s="530"/>
      <c r="K45" s="530"/>
      <c r="L45" s="530"/>
      <c r="M45" s="530"/>
    </row>
    <row r="46" spans="1:13" x14ac:dyDescent="0.25">
      <c r="B46" s="273" t="s">
        <v>325</v>
      </c>
      <c r="C46" s="530" t="s">
        <v>98</v>
      </c>
      <c r="D46" s="530"/>
      <c r="E46" s="530"/>
      <c r="F46" s="530"/>
      <c r="G46" s="530"/>
      <c r="H46" s="530"/>
      <c r="I46" s="530"/>
      <c r="J46" s="530"/>
      <c r="K46" s="530"/>
      <c r="L46" s="530"/>
      <c r="M46" s="530"/>
    </row>
    <row r="47" spans="1:13" x14ac:dyDescent="0.25">
      <c r="B47" s="273" t="s">
        <v>326</v>
      </c>
      <c r="C47" s="530" t="s">
        <v>99</v>
      </c>
      <c r="D47" s="530"/>
      <c r="E47" s="530"/>
      <c r="F47" s="530"/>
      <c r="G47" s="530"/>
      <c r="H47" s="530"/>
      <c r="I47" s="530"/>
      <c r="J47" s="530"/>
      <c r="K47" s="530"/>
      <c r="L47" s="530"/>
      <c r="M47" s="530"/>
    </row>
    <row r="48" spans="1:13" x14ac:dyDescent="0.25">
      <c r="B48" s="273" t="s">
        <v>343</v>
      </c>
      <c r="C48" s="530" t="s">
        <v>100</v>
      </c>
      <c r="D48" s="530"/>
      <c r="E48" s="530"/>
      <c r="F48" s="530"/>
      <c r="G48" s="530"/>
      <c r="H48" s="530"/>
      <c r="I48" s="530"/>
      <c r="J48" s="530"/>
      <c r="K48" s="530"/>
      <c r="L48" s="530"/>
      <c r="M48" s="530"/>
    </row>
    <row r="50" spans="2:13" ht="93.75" customHeight="1" x14ac:dyDescent="0.25">
      <c r="B50" s="519" t="s">
        <v>101</v>
      </c>
      <c r="C50" s="519"/>
      <c r="D50" s="519"/>
      <c r="E50" s="519"/>
      <c r="F50" s="519"/>
      <c r="G50" s="519"/>
      <c r="H50" s="519"/>
      <c r="I50" s="519"/>
      <c r="J50" s="519"/>
      <c r="K50" s="519"/>
      <c r="L50" s="519"/>
      <c r="M50" s="519"/>
    </row>
    <row r="51" spans="2:13" ht="44.25" customHeight="1" x14ac:dyDescent="0.25">
      <c r="B51" s="519" t="s">
        <v>16</v>
      </c>
      <c r="C51" s="519"/>
      <c r="D51" s="519"/>
      <c r="E51" s="519"/>
      <c r="F51" s="519"/>
      <c r="G51" s="519"/>
      <c r="H51" s="519"/>
      <c r="I51" s="519"/>
      <c r="J51" s="519"/>
      <c r="K51" s="519"/>
      <c r="L51" s="519"/>
      <c r="M51" s="519"/>
    </row>
    <row r="53" spans="2:13" ht="18.75" x14ac:dyDescent="0.3">
      <c r="B53" s="566" t="s">
        <v>103</v>
      </c>
      <c r="C53" s="566"/>
      <c r="D53" s="566"/>
      <c r="E53" s="566"/>
      <c r="F53" s="566"/>
      <c r="G53" s="566"/>
      <c r="H53" s="566"/>
      <c r="I53" s="566"/>
      <c r="J53" s="566"/>
      <c r="K53" s="566"/>
      <c r="L53" s="566"/>
    </row>
    <row r="54" spans="2:13" ht="15.75" thickBot="1" x14ac:dyDescent="0.3"/>
    <row r="55" spans="2:13" ht="245.25" thickBot="1" x14ac:dyDescent="0.3">
      <c r="C55" s="263" t="s">
        <v>86</v>
      </c>
      <c r="D55" s="270" t="s">
        <v>87</v>
      </c>
      <c r="E55" s="270" t="s">
        <v>88</v>
      </c>
      <c r="F55" s="270" t="s">
        <v>89</v>
      </c>
      <c r="G55" s="270" t="s">
        <v>90</v>
      </c>
      <c r="H55" s="270" t="s">
        <v>91</v>
      </c>
      <c r="I55" s="264" t="s">
        <v>92</v>
      </c>
    </row>
    <row r="56" spans="2:13" x14ac:dyDescent="0.25">
      <c r="B56" s="257" t="s">
        <v>408</v>
      </c>
      <c r="C56" s="267">
        <f>I56/60*5</f>
        <v>73.600000000000009</v>
      </c>
      <c r="D56" s="268">
        <f>I56/6</f>
        <v>147.20000000000002</v>
      </c>
      <c r="E56" s="268">
        <f>I56/6*2</f>
        <v>294.40000000000003</v>
      </c>
      <c r="F56" s="268">
        <f>I56/2</f>
        <v>441.6</v>
      </c>
      <c r="G56" s="268">
        <f>I56/6*4</f>
        <v>588.80000000000007</v>
      </c>
      <c r="H56" s="268">
        <f>I56/6*5</f>
        <v>736.00000000000011</v>
      </c>
      <c r="I56" s="274">
        <v>883.2</v>
      </c>
    </row>
    <row r="57" spans="2:13" x14ac:dyDescent="0.25">
      <c r="B57" s="258" t="s">
        <v>409</v>
      </c>
      <c r="C57" s="269">
        <f t="shared" ref="C57:C75" si="9">I57/60*5</f>
        <v>144.70000000000002</v>
      </c>
      <c r="D57" s="260">
        <f t="shared" ref="D57:D75" si="10">I57/6</f>
        <v>289.40000000000003</v>
      </c>
      <c r="E57" s="260">
        <f t="shared" ref="E57:E75" si="11">I57/6*2</f>
        <v>578.80000000000007</v>
      </c>
      <c r="F57" s="260">
        <f t="shared" ref="F57:F75" si="12">I57/2</f>
        <v>868.2</v>
      </c>
      <c r="G57" s="260">
        <f t="shared" ref="G57:G75" si="13">I57/6*4</f>
        <v>1157.6000000000001</v>
      </c>
      <c r="H57" s="260">
        <f t="shared" ref="H57:H75" si="14">I57/6*5</f>
        <v>1447.0000000000002</v>
      </c>
      <c r="I57" s="275">
        <v>1736.4</v>
      </c>
    </row>
    <row r="58" spans="2:13" x14ac:dyDescent="0.25">
      <c r="B58" s="258" t="s">
        <v>410</v>
      </c>
      <c r="C58" s="269">
        <f t="shared" si="9"/>
        <v>152.6</v>
      </c>
      <c r="D58" s="260">
        <f t="shared" si="10"/>
        <v>305.2</v>
      </c>
      <c r="E58" s="260">
        <f t="shared" si="11"/>
        <v>610.4</v>
      </c>
      <c r="F58" s="260">
        <f t="shared" si="12"/>
        <v>915.6</v>
      </c>
      <c r="G58" s="260">
        <f t="shared" si="13"/>
        <v>1220.8</v>
      </c>
      <c r="H58" s="260">
        <f t="shared" si="14"/>
        <v>1526</v>
      </c>
      <c r="I58" s="275">
        <v>1831.2</v>
      </c>
    </row>
    <row r="59" spans="2:13" x14ac:dyDescent="0.25">
      <c r="B59" s="258" t="s">
        <v>411</v>
      </c>
      <c r="C59" s="269">
        <f t="shared" si="9"/>
        <v>73.600000000000009</v>
      </c>
      <c r="D59" s="260">
        <f t="shared" si="10"/>
        <v>147.20000000000002</v>
      </c>
      <c r="E59" s="260">
        <f t="shared" si="11"/>
        <v>294.40000000000003</v>
      </c>
      <c r="F59" s="260">
        <f t="shared" si="12"/>
        <v>441.6</v>
      </c>
      <c r="G59" s="260">
        <f t="shared" si="13"/>
        <v>588.80000000000007</v>
      </c>
      <c r="H59" s="260">
        <f t="shared" si="14"/>
        <v>736.00000000000011</v>
      </c>
      <c r="I59" s="275">
        <v>883.2</v>
      </c>
    </row>
    <row r="60" spans="2:13" x14ac:dyDescent="0.25">
      <c r="B60" s="258" t="s">
        <v>412</v>
      </c>
      <c r="C60" s="269">
        <f t="shared" si="9"/>
        <v>57.800000000000004</v>
      </c>
      <c r="D60" s="260">
        <f t="shared" si="10"/>
        <v>115.60000000000001</v>
      </c>
      <c r="E60" s="260">
        <f t="shared" si="11"/>
        <v>231.20000000000002</v>
      </c>
      <c r="F60" s="260">
        <f t="shared" si="12"/>
        <v>346.8</v>
      </c>
      <c r="G60" s="260">
        <f t="shared" si="13"/>
        <v>462.40000000000003</v>
      </c>
      <c r="H60" s="260">
        <f t="shared" si="14"/>
        <v>578</v>
      </c>
      <c r="I60" s="275">
        <v>693.6</v>
      </c>
    </row>
    <row r="61" spans="2:13" x14ac:dyDescent="0.25">
      <c r="B61" s="258" t="s">
        <v>413</v>
      </c>
      <c r="C61" s="269">
        <f t="shared" si="9"/>
        <v>57.800000000000004</v>
      </c>
      <c r="D61" s="260">
        <f t="shared" si="10"/>
        <v>115.60000000000001</v>
      </c>
      <c r="E61" s="260">
        <f t="shared" si="11"/>
        <v>231.20000000000002</v>
      </c>
      <c r="F61" s="260">
        <f t="shared" si="12"/>
        <v>346.8</v>
      </c>
      <c r="G61" s="260">
        <f t="shared" si="13"/>
        <v>462.40000000000003</v>
      </c>
      <c r="H61" s="260">
        <f t="shared" si="14"/>
        <v>578</v>
      </c>
      <c r="I61" s="275">
        <v>693.6</v>
      </c>
    </row>
    <row r="62" spans="2:13" x14ac:dyDescent="0.25">
      <c r="B62" s="258" t="s">
        <v>414</v>
      </c>
      <c r="C62" s="269">
        <f t="shared" si="9"/>
        <v>57.800000000000004</v>
      </c>
      <c r="D62" s="260">
        <f t="shared" si="10"/>
        <v>115.60000000000001</v>
      </c>
      <c r="E62" s="260">
        <f t="shared" si="11"/>
        <v>231.20000000000002</v>
      </c>
      <c r="F62" s="260">
        <f t="shared" si="12"/>
        <v>346.8</v>
      </c>
      <c r="G62" s="260">
        <f t="shared" si="13"/>
        <v>462.40000000000003</v>
      </c>
      <c r="H62" s="260">
        <f t="shared" si="14"/>
        <v>578</v>
      </c>
      <c r="I62" s="275">
        <v>693.6</v>
      </c>
    </row>
    <row r="63" spans="2:13" x14ac:dyDescent="0.25">
      <c r="B63" s="259" t="s">
        <v>415</v>
      </c>
      <c r="C63" s="269">
        <f t="shared" si="9"/>
        <v>28.883333333333336</v>
      </c>
      <c r="D63" s="260">
        <f t="shared" si="10"/>
        <v>57.766666666666673</v>
      </c>
      <c r="E63" s="260">
        <f t="shared" si="11"/>
        <v>115.53333333333335</v>
      </c>
      <c r="F63" s="260">
        <f t="shared" si="12"/>
        <v>173.3</v>
      </c>
      <c r="G63" s="260">
        <f t="shared" si="13"/>
        <v>231.06666666666669</v>
      </c>
      <c r="H63" s="260">
        <f t="shared" si="14"/>
        <v>288.83333333333337</v>
      </c>
      <c r="I63" s="275">
        <v>346.6</v>
      </c>
    </row>
    <row r="64" spans="2:13" x14ac:dyDescent="0.25">
      <c r="B64" s="259" t="s">
        <v>416</v>
      </c>
      <c r="C64" s="269">
        <f t="shared" si="9"/>
        <v>44.699999999999996</v>
      </c>
      <c r="D64" s="260">
        <f t="shared" si="10"/>
        <v>89.399999999999991</v>
      </c>
      <c r="E64" s="260">
        <f t="shared" si="11"/>
        <v>178.79999999999998</v>
      </c>
      <c r="F64" s="260">
        <f t="shared" si="12"/>
        <v>268.2</v>
      </c>
      <c r="G64" s="260">
        <f t="shared" si="13"/>
        <v>357.59999999999997</v>
      </c>
      <c r="H64" s="260">
        <f t="shared" si="14"/>
        <v>446.99999999999994</v>
      </c>
      <c r="I64" s="275">
        <v>536.4</v>
      </c>
    </row>
    <row r="65" spans="2:9" x14ac:dyDescent="0.25">
      <c r="B65" s="259" t="s">
        <v>417</v>
      </c>
      <c r="C65" s="269">
        <f t="shared" si="9"/>
        <v>57.800000000000004</v>
      </c>
      <c r="D65" s="260">
        <f t="shared" si="10"/>
        <v>115.60000000000001</v>
      </c>
      <c r="E65" s="260">
        <f t="shared" si="11"/>
        <v>231.20000000000002</v>
      </c>
      <c r="F65" s="260">
        <f t="shared" si="12"/>
        <v>346.8</v>
      </c>
      <c r="G65" s="260">
        <f t="shared" si="13"/>
        <v>462.40000000000003</v>
      </c>
      <c r="H65" s="260">
        <f t="shared" si="14"/>
        <v>578</v>
      </c>
      <c r="I65" s="275">
        <v>693.6</v>
      </c>
    </row>
    <row r="66" spans="2:9" x14ac:dyDescent="0.25">
      <c r="B66" s="259" t="s">
        <v>418</v>
      </c>
      <c r="C66" s="269">
        <f t="shared" si="9"/>
        <v>28.900000000000002</v>
      </c>
      <c r="D66" s="260">
        <f t="shared" si="10"/>
        <v>57.800000000000004</v>
      </c>
      <c r="E66" s="260">
        <f t="shared" si="11"/>
        <v>115.60000000000001</v>
      </c>
      <c r="F66" s="260">
        <f t="shared" si="12"/>
        <v>173.4</v>
      </c>
      <c r="G66" s="260">
        <f t="shared" si="13"/>
        <v>231.20000000000002</v>
      </c>
      <c r="H66" s="260">
        <f t="shared" si="14"/>
        <v>289</v>
      </c>
      <c r="I66" s="275">
        <v>346.8</v>
      </c>
    </row>
    <row r="67" spans="2:9" x14ac:dyDescent="0.25">
      <c r="B67" s="259" t="s">
        <v>419</v>
      </c>
      <c r="C67" s="269">
        <f t="shared" si="9"/>
        <v>86.8</v>
      </c>
      <c r="D67" s="260">
        <f t="shared" si="10"/>
        <v>173.6</v>
      </c>
      <c r="E67" s="260">
        <f t="shared" si="11"/>
        <v>347.2</v>
      </c>
      <c r="F67" s="260">
        <f t="shared" si="12"/>
        <v>520.79999999999995</v>
      </c>
      <c r="G67" s="260">
        <f t="shared" si="13"/>
        <v>694.4</v>
      </c>
      <c r="H67" s="260">
        <f t="shared" si="14"/>
        <v>868</v>
      </c>
      <c r="I67" s="275">
        <v>1041.5999999999999</v>
      </c>
    </row>
    <row r="68" spans="2:9" x14ac:dyDescent="0.25">
      <c r="B68" s="259" t="s">
        <v>420</v>
      </c>
      <c r="C68" s="269">
        <f t="shared" si="9"/>
        <v>86.8</v>
      </c>
      <c r="D68" s="260">
        <f t="shared" si="10"/>
        <v>173.6</v>
      </c>
      <c r="E68" s="260">
        <f t="shared" si="11"/>
        <v>347.2</v>
      </c>
      <c r="F68" s="260">
        <f t="shared" si="12"/>
        <v>520.79999999999995</v>
      </c>
      <c r="G68" s="260">
        <f t="shared" si="13"/>
        <v>694.4</v>
      </c>
      <c r="H68" s="260">
        <f t="shared" si="14"/>
        <v>868</v>
      </c>
      <c r="I68" s="275">
        <v>1041.5999999999999</v>
      </c>
    </row>
    <row r="69" spans="2:9" x14ac:dyDescent="0.25">
      <c r="B69" s="259" t="s">
        <v>421</v>
      </c>
      <c r="C69" s="269">
        <f t="shared" si="9"/>
        <v>28.900000000000002</v>
      </c>
      <c r="D69" s="260">
        <f t="shared" si="10"/>
        <v>57.800000000000004</v>
      </c>
      <c r="E69" s="260">
        <f t="shared" si="11"/>
        <v>115.60000000000001</v>
      </c>
      <c r="F69" s="260">
        <f t="shared" si="12"/>
        <v>173.4</v>
      </c>
      <c r="G69" s="260">
        <f t="shared" si="13"/>
        <v>231.20000000000002</v>
      </c>
      <c r="H69" s="260">
        <f t="shared" si="14"/>
        <v>289</v>
      </c>
      <c r="I69" s="275">
        <v>346.8</v>
      </c>
    </row>
    <row r="70" spans="2:9" x14ac:dyDescent="0.25">
      <c r="B70" s="258" t="s">
        <v>422</v>
      </c>
      <c r="C70" s="269">
        <f t="shared" si="9"/>
        <v>57.800000000000004</v>
      </c>
      <c r="D70" s="260">
        <f t="shared" si="10"/>
        <v>115.60000000000001</v>
      </c>
      <c r="E70" s="260">
        <f t="shared" si="11"/>
        <v>231.20000000000002</v>
      </c>
      <c r="F70" s="260">
        <f t="shared" si="12"/>
        <v>346.8</v>
      </c>
      <c r="G70" s="260">
        <f t="shared" si="13"/>
        <v>462.40000000000003</v>
      </c>
      <c r="H70" s="260">
        <f t="shared" si="14"/>
        <v>578</v>
      </c>
      <c r="I70" s="275">
        <v>693.6</v>
      </c>
    </row>
    <row r="71" spans="2:9" x14ac:dyDescent="0.25">
      <c r="B71" s="259" t="s">
        <v>423</v>
      </c>
      <c r="C71" s="269">
        <f t="shared" si="9"/>
        <v>57.800000000000004</v>
      </c>
      <c r="D71" s="260">
        <f t="shared" si="10"/>
        <v>115.60000000000001</v>
      </c>
      <c r="E71" s="260">
        <f t="shared" si="11"/>
        <v>231.20000000000002</v>
      </c>
      <c r="F71" s="260">
        <f t="shared" si="12"/>
        <v>346.8</v>
      </c>
      <c r="G71" s="260">
        <f t="shared" si="13"/>
        <v>462.40000000000003</v>
      </c>
      <c r="H71" s="260">
        <f t="shared" si="14"/>
        <v>578</v>
      </c>
      <c r="I71" s="275">
        <v>693.6</v>
      </c>
    </row>
    <row r="72" spans="2:9" x14ac:dyDescent="0.25">
      <c r="B72" s="259" t="s">
        <v>424</v>
      </c>
      <c r="C72" s="269">
        <f t="shared" si="9"/>
        <v>28.900000000000002</v>
      </c>
      <c r="D72" s="260">
        <f t="shared" si="10"/>
        <v>57.800000000000004</v>
      </c>
      <c r="E72" s="260">
        <f t="shared" si="11"/>
        <v>115.60000000000001</v>
      </c>
      <c r="F72" s="260">
        <f t="shared" si="12"/>
        <v>173.4</v>
      </c>
      <c r="G72" s="260">
        <f t="shared" si="13"/>
        <v>231.20000000000002</v>
      </c>
      <c r="H72" s="260">
        <f t="shared" si="14"/>
        <v>289</v>
      </c>
      <c r="I72" s="275">
        <v>346.8</v>
      </c>
    </row>
    <row r="73" spans="2:9" x14ac:dyDescent="0.25">
      <c r="B73" s="259" t="s">
        <v>425</v>
      </c>
      <c r="C73" s="269">
        <f t="shared" si="9"/>
        <v>28.900000000000002</v>
      </c>
      <c r="D73" s="260">
        <f t="shared" si="10"/>
        <v>57.800000000000004</v>
      </c>
      <c r="E73" s="260">
        <f t="shared" si="11"/>
        <v>115.60000000000001</v>
      </c>
      <c r="F73" s="260">
        <f t="shared" si="12"/>
        <v>173.4</v>
      </c>
      <c r="G73" s="260">
        <f t="shared" si="13"/>
        <v>231.20000000000002</v>
      </c>
      <c r="H73" s="260">
        <f t="shared" si="14"/>
        <v>289</v>
      </c>
      <c r="I73" s="275">
        <v>346.8</v>
      </c>
    </row>
    <row r="74" spans="2:9" x14ac:dyDescent="0.25">
      <c r="B74" s="258" t="s">
        <v>426</v>
      </c>
      <c r="C74" s="269">
        <f t="shared" si="9"/>
        <v>15.700000000000001</v>
      </c>
      <c r="D74" s="260">
        <f t="shared" si="10"/>
        <v>31.400000000000002</v>
      </c>
      <c r="E74" s="260">
        <f t="shared" si="11"/>
        <v>62.800000000000004</v>
      </c>
      <c r="F74" s="260">
        <f t="shared" si="12"/>
        <v>94.2</v>
      </c>
      <c r="G74" s="260">
        <f t="shared" si="13"/>
        <v>125.60000000000001</v>
      </c>
      <c r="H74" s="260">
        <f t="shared" si="14"/>
        <v>157</v>
      </c>
      <c r="I74" s="275">
        <v>188.4</v>
      </c>
    </row>
    <row r="75" spans="2:9" ht="15.75" thickBot="1" x14ac:dyDescent="0.3">
      <c r="B75" s="277" t="s">
        <v>427</v>
      </c>
      <c r="C75" s="280">
        <f t="shared" si="9"/>
        <v>15.700000000000001</v>
      </c>
      <c r="D75" s="281">
        <f t="shared" si="10"/>
        <v>31.400000000000002</v>
      </c>
      <c r="E75" s="281">
        <f t="shared" si="11"/>
        <v>62.800000000000004</v>
      </c>
      <c r="F75" s="281">
        <f t="shared" si="12"/>
        <v>94.2</v>
      </c>
      <c r="G75" s="281">
        <f t="shared" si="13"/>
        <v>125.60000000000001</v>
      </c>
      <c r="H75" s="281">
        <f t="shared" si="14"/>
        <v>157</v>
      </c>
      <c r="I75" s="286">
        <v>188.4</v>
      </c>
    </row>
    <row r="76" spans="2:9" ht="15.75" thickBot="1" x14ac:dyDescent="0.3">
      <c r="B76" s="287" t="s">
        <v>102</v>
      </c>
      <c r="C76" s="285">
        <f t="shared" ref="C76:I76" si="15">SUM(C56:C75)</f>
        <v>1185.4833333333333</v>
      </c>
      <c r="D76" s="283">
        <f t="shared" si="15"/>
        <v>2370.9666666666667</v>
      </c>
      <c r="E76" s="283">
        <f t="shared" si="15"/>
        <v>4741.9333333333334</v>
      </c>
      <c r="F76" s="283">
        <f t="shared" si="15"/>
        <v>7112.9</v>
      </c>
      <c r="G76" s="283">
        <f t="shared" si="15"/>
        <v>9483.8666666666668</v>
      </c>
      <c r="H76" s="283">
        <f t="shared" si="15"/>
        <v>11854.833333333334</v>
      </c>
      <c r="I76" s="284">
        <f t="shared" si="15"/>
        <v>14225.8</v>
      </c>
    </row>
  </sheetData>
  <mergeCells count="22">
    <mergeCell ref="C38:M38"/>
    <mergeCell ref="C39:M39"/>
    <mergeCell ref="C42:M42"/>
    <mergeCell ref="C48:M48"/>
    <mergeCell ref="B53:L53"/>
    <mergeCell ref="B34:M34"/>
    <mergeCell ref="B44:M44"/>
    <mergeCell ref="C45:M45"/>
    <mergeCell ref="C46:M46"/>
    <mergeCell ref="C47:M47"/>
    <mergeCell ref="B35:M35"/>
    <mergeCell ref="C37:M37"/>
    <mergeCell ref="B2:M2"/>
    <mergeCell ref="B9:M9"/>
    <mergeCell ref="B4:M4"/>
    <mergeCell ref="B5:M5"/>
    <mergeCell ref="B50:M50"/>
    <mergeCell ref="B51:M51"/>
    <mergeCell ref="B32:D32"/>
    <mergeCell ref="B7:M7"/>
    <mergeCell ref="C40:M40"/>
    <mergeCell ref="C41:M41"/>
  </mergeCells>
  <phoneticPr fontId="0" type="noConversion"/>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Erklärung Basisdaten</vt:lpstr>
      <vt:lpstr>1 Produktion der Städte</vt:lpstr>
      <vt:lpstr>2 Preistabelle</vt:lpstr>
      <vt:lpstr>3 Schiffs- und Karrentabelle</vt:lpstr>
      <vt:lpstr>4 Reisezeiten</vt:lpstr>
      <vt:lpstr>5 Mittelmeer</vt:lpstr>
      <vt:lpstr>6 Produktionswerte der Betriebe</vt:lpstr>
      <vt:lpstr>7 Verbrauch und Produktion</vt:lpstr>
      <vt:lpstr>8 Verbrauchswerte Bevölkerung</vt:lpstr>
      <vt:lpstr>9 Verbrauchswerte Produktion</vt:lpstr>
      <vt:lpstr>10 Produktionswerte</vt:lpstr>
      <vt:lpstr>11 Planung Vollausbau</vt:lpstr>
      <vt:lpstr>12 Routenplanung Vollausb</vt:lpstr>
      <vt:lpstr>Druckversion für  Tabelle 1</vt:lpstr>
      <vt:lpstr>Druckversion für  Tabelle 2</vt:lpstr>
      <vt:lpstr>Druckversion für  Tabelle 4</vt:lpstr>
      <vt:lpstr>Druckversion für  Tabelle 5</vt:lpstr>
      <vt:lpstr>Druckversion Tabelle 6</vt:lpstr>
      <vt:lpstr>Druckversion Tabelle 8</vt:lpstr>
      <vt:lpstr>Druckversion Tabelle 9</vt:lpstr>
      <vt:lpstr>Druckversion Tabelle 10</vt:lpstr>
    </vt:vector>
  </TitlesOfParts>
  <Company>Microsoft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Ralf</dc:creator>
  <cp:lastModifiedBy>Ralf</cp:lastModifiedBy>
  <cp:lastPrinted>2011-04-18T20:51:34Z</cp:lastPrinted>
  <dcterms:created xsi:type="dcterms:W3CDTF">2010-12-11T10:48:01Z</dcterms:created>
  <dcterms:modified xsi:type="dcterms:W3CDTF">2011-04-23T10:48:57Z</dcterms:modified>
</cp:coreProperties>
</file>