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workbookProtection workbookPassword="C721" lockStructure="1"/>
  <bookViews>
    <workbookView xWindow="120" yWindow="120" windowWidth="28515" windowHeight="14370"/>
  </bookViews>
  <sheets>
    <sheet name="Patrizier" sheetId="1" r:id="rId1"/>
    <sheet name="Betriebe" sheetId="2" r:id="rId2"/>
  </sheets>
  <definedNames>
    <definedName name="April">#REF!</definedName>
    <definedName name="August">#REF!</definedName>
    <definedName name="Dezember">#REF!</definedName>
    <definedName name="Februar">#REF!</definedName>
    <definedName name="Januar">#REF!</definedName>
    <definedName name="Juli">#REF!</definedName>
    <definedName name="Juni">#REF!</definedName>
    <definedName name="Mai">#REF!</definedName>
    <definedName name="März">#REF!</definedName>
    <definedName name="November">#REF!</definedName>
    <definedName name="Oktober">#REF!</definedName>
    <definedName name="September">#REF!</definedName>
    <definedName name="test1">#REF!</definedName>
  </definedNames>
  <calcPr calcId="145621"/>
</workbook>
</file>

<file path=xl/calcChain.xml><?xml version="1.0" encoding="utf-8"?>
<calcChain xmlns="http://schemas.openxmlformats.org/spreadsheetml/2006/main">
  <c r="S28" i="1" l="1"/>
  <c r="S26" i="1"/>
  <c r="S25" i="1"/>
  <c r="S24" i="1"/>
  <c r="S22" i="1"/>
  <c r="S21" i="1"/>
  <c r="S20" i="1"/>
  <c r="S19" i="1"/>
  <c r="S16" i="1"/>
  <c r="S14" i="1"/>
  <c r="S12" i="1"/>
  <c r="S13" i="1"/>
  <c r="S9" i="1"/>
  <c r="U22" i="2"/>
  <c r="S27" i="1" s="1"/>
  <c r="Q22" i="2"/>
  <c r="S23" i="1" s="1"/>
  <c r="L22" i="2"/>
  <c r="S18" i="1" s="1"/>
  <c r="K22" i="2"/>
  <c r="S17" i="1" s="1"/>
  <c r="I22" i="2"/>
  <c r="S15" i="1" s="1"/>
  <c r="E22" i="2"/>
  <c r="S11" i="1" s="1"/>
  <c r="D22" i="2"/>
  <c r="S10" i="1" s="1"/>
  <c r="K10" i="2"/>
  <c r="I9" i="1"/>
  <c r="I10" i="1"/>
  <c r="I11" i="1"/>
  <c r="D12" i="1"/>
  <c r="E9" i="1" s="1"/>
  <c r="U29" i="1"/>
  <c r="U30" i="1"/>
  <c r="E16" i="1"/>
  <c r="E17" i="1" s="1"/>
  <c r="R28" i="1" l="1"/>
  <c r="R22" i="1"/>
  <c r="R17" i="1"/>
  <c r="R13" i="1"/>
  <c r="R27" i="1"/>
  <c r="R21" i="1"/>
  <c r="R18" i="1"/>
  <c r="R16" i="1"/>
  <c r="R11" i="1"/>
  <c r="R26" i="1"/>
  <c r="R23" i="1"/>
  <c r="R19" i="1"/>
  <c r="R15" i="1"/>
  <c r="R10" i="1"/>
  <c r="R25" i="1"/>
  <c r="R14" i="1"/>
  <c r="R24" i="1"/>
  <c r="R12" i="1"/>
  <c r="R20" i="1"/>
  <c r="R9" i="1"/>
  <c r="N17" i="1"/>
  <c r="P9" i="1"/>
  <c r="N16" i="1"/>
  <c r="P28" i="1"/>
  <c r="N15" i="1"/>
  <c r="P27" i="1"/>
  <c r="T27" i="1" s="1"/>
  <c r="N14" i="1"/>
  <c r="P26" i="1"/>
  <c r="N13" i="1"/>
  <c r="P25" i="1"/>
  <c r="N12" i="1"/>
  <c r="T12" i="1" s="1"/>
  <c r="N11" i="1"/>
  <c r="T11" i="1" s="1"/>
  <c r="N10" i="1"/>
  <c r="P21" i="1"/>
  <c r="P20" i="1"/>
  <c r="P18" i="1"/>
  <c r="P16" i="1"/>
  <c r="P14" i="1"/>
  <c r="P13" i="1"/>
  <c r="P10" i="1"/>
  <c r="N26" i="1"/>
  <c r="N20" i="1"/>
  <c r="P19" i="1"/>
  <c r="N21" i="1"/>
  <c r="T21" i="1" s="1"/>
  <c r="N9" i="1"/>
  <c r="N28" i="1"/>
  <c r="N23" i="1"/>
  <c r="N24" i="1"/>
  <c r="P23" i="1"/>
  <c r="P17" i="1"/>
  <c r="P15" i="1"/>
  <c r="P11" i="1"/>
  <c r="N27" i="1"/>
  <c r="N22" i="1"/>
  <c r="P22" i="1"/>
  <c r="P12" i="1"/>
  <c r="N25" i="1"/>
  <c r="N19" i="1"/>
  <c r="P24" i="1"/>
  <c r="N18" i="1"/>
  <c r="U31" i="1"/>
  <c r="I12" i="1"/>
  <c r="E11" i="1"/>
  <c r="E10" i="1"/>
  <c r="T25" i="1" l="1"/>
  <c r="T22" i="1"/>
  <c r="T24" i="1"/>
  <c r="T17" i="1"/>
  <c r="T20" i="1"/>
  <c r="T9" i="1"/>
  <c r="T16" i="1"/>
  <c r="T18" i="1"/>
  <c r="T28" i="1"/>
  <c r="T19" i="1"/>
  <c r="T26" i="1"/>
  <c r="T10" i="1"/>
  <c r="T15" i="1"/>
  <c r="T23" i="1"/>
  <c r="T14" i="1"/>
  <c r="T13" i="1"/>
  <c r="T30" i="1" l="1"/>
  <c r="T29" i="1"/>
  <c r="T31" i="1" l="1"/>
  <c r="H28" i="1" s="1"/>
  <c r="H26" i="1" l="1"/>
  <c r="H27" i="1"/>
</calcChain>
</file>

<file path=xl/comments1.xml><?xml version="1.0" encoding="utf-8"?>
<comments xmlns="http://schemas.openxmlformats.org/spreadsheetml/2006/main">
  <authors>
    <author>Granzow, Felix (K-SC/A2MOB3)</author>
  </authors>
  <commentList>
    <comment ref="U7" authorId="0">
      <text>
        <r>
          <rPr>
            <sz val="9"/>
            <color indexed="81"/>
            <rFont val="Tahoma"/>
            <family val="2"/>
          </rPr>
          <t>Wöchentlicher Bedarf für 1000 Einwohner laut Tippsammlung</t>
        </r>
      </text>
    </comment>
    <comment ref="D14" authorId="0">
      <text>
        <r>
          <rPr>
            <sz val="9"/>
            <color indexed="81"/>
            <rFont val="Tahoma"/>
            <family val="2"/>
          </rPr>
          <t xml:space="preserve">z.B. nur Hinfahrt </t>
        </r>
      </text>
    </comment>
    <comment ref="D15" authorId="0">
      <text>
        <r>
          <rPr>
            <sz val="9"/>
            <color indexed="81"/>
            <rFont val="Tahoma"/>
            <family val="2"/>
          </rPr>
          <t>Für Be- und Entladungszeiten, Reparaturen etc.</t>
        </r>
      </text>
    </comment>
  </commentList>
</comments>
</file>

<file path=xl/sharedStrings.xml><?xml version="1.0" encoding="utf-8"?>
<sst xmlns="http://schemas.openxmlformats.org/spreadsheetml/2006/main" count="101" uniqueCount="76">
  <si>
    <t>Holk</t>
  </si>
  <si>
    <t>Koggen</t>
  </si>
  <si>
    <t>Kraier</t>
  </si>
  <si>
    <t>Schiffskapazität</t>
  </si>
  <si>
    <t>Lasten-Puffer (in %):</t>
  </si>
  <si>
    <t>Last</t>
  </si>
  <si>
    <t>Gesamt</t>
  </si>
  <si>
    <t>Fass</t>
  </si>
  <si>
    <t>Ziegel</t>
  </si>
  <si>
    <t>Wolle</t>
  </si>
  <si>
    <t>Wein</t>
  </si>
  <si>
    <t>Tuch</t>
  </si>
  <si>
    <t>Tran</t>
  </si>
  <si>
    <t>Salz</t>
  </si>
  <si>
    <t>Pech</t>
  </si>
  <si>
    <t>Leder</t>
  </si>
  <si>
    <t>Keramik</t>
  </si>
  <si>
    <t>Honig</t>
  </si>
  <si>
    <t>Holz</t>
  </si>
  <si>
    <t>Hanf</t>
  </si>
  <si>
    <t>Gewürze</t>
  </si>
  <si>
    <t>Getreide</t>
  </si>
  <si>
    <t>Fleisch</t>
  </si>
  <si>
    <t>Fisch</t>
  </si>
  <si>
    <t>Felle</t>
  </si>
  <si>
    <t>Eisenwaren</t>
  </si>
  <si>
    <t>Eisenerz</t>
  </si>
  <si>
    <t>Bier</t>
  </si>
  <si>
    <t>Zusatz Betriebe</t>
  </si>
  <si>
    <t>Summe</t>
  </si>
  <si>
    <t>Reiche</t>
  </si>
  <si>
    <t>1000 Reiche</t>
  </si>
  <si>
    <t>Wohlhabende</t>
  </si>
  <si>
    <t>1000 Wohlhabende</t>
  </si>
  <si>
    <t>Arme</t>
  </si>
  <si>
    <t>1000 Arme</t>
  </si>
  <si>
    <t>Kaufmannshäuser</t>
  </si>
  <si>
    <t>Giebelhäuser</t>
  </si>
  <si>
    <t>Fachwerkhäuer</t>
  </si>
  <si>
    <t>benötigte Häuser</t>
  </si>
  <si>
    <t>max Einw.</t>
  </si>
  <si>
    <t>%</t>
  </si>
  <si>
    <t xml:space="preserve">Bevölkerung: </t>
  </si>
  <si>
    <t>Brauerei</t>
  </si>
  <si>
    <t>Eisenschmelze</t>
  </si>
  <si>
    <t>Fischer</t>
  </si>
  <si>
    <t>Fischer (Walfang)</t>
  </si>
  <si>
    <t>Getreidehof</t>
  </si>
  <si>
    <t>Hanfhof</t>
  </si>
  <si>
    <t>Imker</t>
  </si>
  <si>
    <t>Jagdhütte</t>
  </si>
  <si>
    <t xml:space="preserve"> Pechkocher</t>
  </si>
  <si>
    <t>Sägewerk</t>
  </si>
  <si>
    <t>schafzucht</t>
  </si>
  <si>
    <t>Salzsiede</t>
  </si>
  <si>
    <t>Töpferei</t>
  </si>
  <si>
    <t>Viehhof</t>
  </si>
  <si>
    <t>Weberei</t>
  </si>
  <si>
    <t>Weingut</t>
  </si>
  <si>
    <t>Werkstatt</t>
  </si>
  <si>
    <t>Ziegelei</t>
  </si>
  <si>
    <t>Anzahl</t>
  </si>
  <si>
    <t>wöchentlicher Verbrauch pro Betrieb bei optimalen Produktionsbedingungen</t>
  </si>
  <si>
    <t>rot umrandet und hellblau gefüllte Felder bitte ausfüllen</t>
  </si>
  <si>
    <t>daraus ergibt sich folgeder Faktor:</t>
  </si>
  <si>
    <t>Fahrzeit (in Tagen) für eine Strecke:</t>
  </si>
  <si>
    <t>Felix´ Patriziertool zur Handelsroutenoptimierung</t>
  </si>
  <si>
    <t>Gesamtbedarf / Woche</t>
  </si>
  <si>
    <t>Ø1000 Einw.</t>
  </si>
  <si>
    <t>©Felix Granzow</t>
  </si>
  <si>
    <t>felix.granzow@gemail.com</t>
  </si>
  <si>
    <t>ausgelegt für das Spiel mit Zentrallager</t>
  </si>
  <si>
    <t>folglich ist mit einer Gesamtzeit pro Zyklus von</t>
  </si>
  <si>
    <t>Tagen zu rechnen.</t>
  </si>
  <si>
    <t>Anzahl erforderlicher Schiffe</t>
  </si>
  <si>
    <t>Bedarf für einen Zyklus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</si>
</sst>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9.5"/>
      <name val="Calibri"/>
      <family val="2"/>
      <scheme val="minor"/>
    </font>
    <font>
      <b/>
      <sz val="9.5"/>
      <name val="Calibri"/>
      <family val="2"/>
      <scheme val="minor"/>
    </font>
    <font>
      <u/>
      <sz val="9.5"/>
      <color theme="10"/>
      <name val="Calibri"/>
      <family val="2"/>
      <scheme val="minor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name val="Calibri"/>
      <family val="2"/>
      <scheme val="minor"/>
    </font>
    <font>
      <sz val="8"/>
      <name val="Calibri"/>
      <family val="2"/>
    </font>
    <font>
      <u/>
      <sz val="8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21E8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NumberFormat="1" applyProtection="1"/>
    <xf numFmtId="0" fontId="1" fillId="0" borderId="0" xfId="0" applyNumberFormat="1" applyFont="1" applyProtection="1"/>
    <xf numFmtId="0" fontId="0" fillId="0" borderId="0" xfId="0" applyProtection="1"/>
    <xf numFmtId="0" fontId="0" fillId="0" borderId="0" xfId="0" applyFill="1" applyProtection="1"/>
    <xf numFmtId="0" fontId="4" fillId="0" borderId="1" xfId="0" applyNumberFormat="1" applyFont="1" applyBorder="1" applyProtection="1"/>
    <xf numFmtId="0" fontId="5" fillId="0" borderId="1" xfId="0" applyNumberFormat="1" applyFont="1" applyBorder="1" applyProtection="1"/>
    <xf numFmtId="0" fontId="8" fillId="0" borderId="6" xfId="0" applyFont="1" applyBorder="1" applyProtection="1"/>
    <xf numFmtId="0" fontId="8" fillId="0" borderId="1" xfId="0" applyNumberFormat="1" applyFont="1" applyBorder="1" applyProtection="1"/>
    <xf numFmtId="0" fontId="9" fillId="0" borderId="1" xfId="0" applyNumberFormat="1" applyFont="1" applyBorder="1" applyProtection="1"/>
    <xf numFmtId="0" fontId="8" fillId="0" borderId="1" xfId="0" applyFont="1" applyBorder="1" applyAlignment="1" applyProtection="1">
      <alignment horizontal="center" textRotation="90"/>
    </xf>
    <xf numFmtId="0" fontId="8" fillId="0" borderId="9" xfId="0" applyFont="1" applyBorder="1" applyAlignment="1" applyProtection="1">
      <alignment horizontal="center" textRotation="90"/>
    </xf>
    <xf numFmtId="0" fontId="8" fillId="4" borderId="1" xfId="0" applyFont="1" applyFill="1" applyBorder="1" applyAlignment="1" applyProtection="1">
      <alignment horizontal="center" textRotation="90"/>
    </xf>
    <xf numFmtId="0" fontId="8" fillId="5" borderId="1" xfId="0" applyFont="1" applyFill="1" applyBorder="1" applyAlignment="1" applyProtection="1">
      <alignment horizontal="center" textRotation="90"/>
    </xf>
    <xf numFmtId="0" fontId="8" fillId="3" borderId="1" xfId="0" applyFont="1" applyFill="1" applyBorder="1" applyAlignment="1" applyProtection="1">
      <alignment horizontal="center" textRotation="90"/>
    </xf>
    <xf numFmtId="0" fontId="8" fillId="0" borderId="0" xfId="0" applyFont="1" applyAlignment="1" applyProtection="1">
      <alignment horizontal="center" textRotation="9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8" borderId="5" xfId="0" applyNumberFormat="1" applyFont="1" applyFill="1" applyBorder="1" applyAlignment="1" applyProtection="1">
      <alignment horizontal="center" vertical="center"/>
    </xf>
    <xf numFmtId="0" fontId="4" fillId="8" borderId="1" xfId="0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2" xfId="0" applyNumberFormat="1" applyFont="1" applyBorder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1" xfId="0" applyFont="1" applyBorder="1" applyProtection="1"/>
    <xf numFmtId="0" fontId="4" fillId="4" borderId="0" xfId="0" applyFont="1" applyFill="1" applyProtection="1"/>
    <xf numFmtId="0" fontId="4" fillId="4" borderId="1" xfId="0" applyFont="1" applyFill="1" applyBorder="1" applyProtection="1"/>
    <xf numFmtId="2" fontId="4" fillId="0" borderId="1" xfId="0" applyNumberFormat="1" applyFont="1" applyBorder="1" applyProtection="1"/>
    <xf numFmtId="0" fontId="4" fillId="3" borderId="0" xfId="0" applyFont="1" applyFill="1" applyProtection="1"/>
    <xf numFmtId="0" fontId="4" fillId="3" borderId="1" xfId="0" applyFont="1" applyFill="1" applyBorder="1" applyProtection="1"/>
    <xf numFmtId="0" fontId="4" fillId="5" borderId="1" xfId="0" applyFont="1" applyFill="1" applyBorder="1" applyProtection="1"/>
    <xf numFmtId="0" fontId="4" fillId="0" borderId="2" xfId="0" applyFont="1" applyFill="1" applyBorder="1" applyProtection="1"/>
    <xf numFmtId="0" fontId="4" fillId="0" borderId="2" xfId="0" applyFont="1" applyBorder="1" applyProtection="1"/>
    <xf numFmtId="0" fontId="4" fillId="0" borderId="0" xfId="0" applyFont="1" applyBorder="1" applyProtection="1"/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Fill="1" applyProtection="1"/>
    <xf numFmtId="0" fontId="4" fillId="0" borderId="0" xfId="0" applyFont="1" applyAlignment="1" applyProtection="1">
      <alignment vertical="center"/>
    </xf>
    <xf numFmtId="0" fontId="4" fillId="0" borderId="3" xfId="0" applyFont="1" applyBorder="1" applyProtection="1"/>
    <xf numFmtId="0" fontId="4" fillId="0" borderId="7" xfId="0" applyFont="1" applyBorder="1" applyProtection="1"/>
    <xf numFmtId="0" fontId="5" fillId="0" borderId="2" xfId="0" applyFont="1" applyBorder="1" applyProtection="1"/>
    <xf numFmtId="0" fontId="4" fillId="0" borderId="0" xfId="0" applyFont="1" applyAlignment="1" applyProtection="1"/>
    <xf numFmtId="0" fontId="4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/>
    </xf>
    <xf numFmtId="0" fontId="6" fillId="6" borderId="4" xfId="0" applyFont="1" applyFill="1" applyBorder="1" applyProtection="1">
      <protection locked="0"/>
    </xf>
    <xf numFmtId="0" fontId="6" fillId="6" borderId="8" xfId="0" applyFont="1" applyFill="1" applyBorder="1" applyProtection="1">
      <protection locked="0"/>
    </xf>
    <xf numFmtId="0" fontId="7" fillId="0" borderId="1" xfId="0" applyFont="1" applyBorder="1" applyProtection="1"/>
    <xf numFmtId="0" fontId="7" fillId="0" borderId="3" xfId="0" applyFont="1" applyBorder="1" applyProtection="1"/>
    <xf numFmtId="0" fontId="7" fillId="0" borderId="2" xfId="0" applyFont="1" applyBorder="1" applyProtection="1"/>
    <xf numFmtId="0" fontId="8" fillId="0" borderId="0" xfId="0" applyFont="1" applyProtection="1"/>
    <xf numFmtId="0" fontId="4" fillId="5" borderId="3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/>
    </xf>
    <xf numFmtId="0" fontId="4" fillId="0" borderId="11" xfId="0" applyFont="1" applyBorder="1" applyProtection="1"/>
    <xf numFmtId="0" fontId="4" fillId="0" borderId="12" xfId="0" applyFont="1" applyBorder="1" applyProtection="1"/>
    <xf numFmtId="0" fontId="4" fillId="4" borderId="2" xfId="0" applyFont="1" applyFill="1" applyBorder="1" applyProtection="1"/>
    <xf numFmtId="0" fontId="4" fillId="0" borderId="10" xfId="0" applyFont="1" applyBorder="1" applyAlignment="1" applyProtection="1">
      <alignment horizontal="center" vertical="center" wrapText="1"/>
    </xf>
    <xf numFmtId="0" fontId="12" fillId="2" borderId="0" xfId="0" applyFont="1" applyFill="1" applyProtection="1"/>
    <xf numFmtId="0" fontId="12" fillId="2" borderId="1" xfId="0" applyFont="1" applyFill="1" applyBorder="1" applyProtection="1"/>
    <xf numFmtId="0" fontId="12" fillId="2" borderId="3" xfId="0" applyFont="1" applyFill="1" applyBorder="1" applyProtection="1"/>
    <xf numFmtId="0" fontId="13" fillId="2" borderId="1" xfId="0" applyFont="1" applyFill="1" applyBorder="1" applyAlignment="1" applyProtection="1">
      <alignment horizontal="center" textRotation="90"/>
    </xf>
    <xf numFmtId="0" fontId="9" fillId="5" borderId="1" xfId="0" applyNumberFormat="1" applyFont="1" applyFill="1" applyBorder="1" applyProtection="1"/>
    <xf numFmtId="0" fontId="9" fillId="5" borderId="3" xfId="0" applyNumberFormat="1" applyFont="1" applyFill="1" applyBorder="1" applyProtection="1"/>
    <xf numFmtId="0" fontId="9" fillId="0" borderId="2" xfId="0" applyFont="1" applyFill="1" applyBorder="1" applyProtection="1"/>
    <xf numFmtId="0" fontId="9" fillId="0" borderId="3" xfId="0" applyFont="1" applyBorder="1" applyProtection="1"/>
    <xf numFmtId="0" fontId="9" fillId="0" borderId="2" xfId="0" applyFont="1" applyBorder="1" applyProtection="1"/>
    <xf numFmtId="0" fontId="14" fillId="0" borderId="0" xfId="0" applyFont="1" applyProtection="1"/>
    <xf numFmtId="0" fontId="2" fillId="0" borderId="0" xfId="1" applyAlignment="1" applyProtection="1">
      <alignment vertical="top"/>
    </xf>
    <xf numFmtId="0" fontId="15" fillId="0" borderId="0" xfId="0" applyFont="1" applyProtection="1"/>
    <xf numFmtId="0" fontId="16" fillId="0" borderId="0" xfId="1" applyFont="1" applyAlignment="1" applyProtection="1">
      <alignment vertical="top"/>
    </xf>
    <xf numFmtId="2" fontId="4" fillId="0" borderId="1" xfId="0" applyNumberFormat="1" applyFont="1" applyFill="1" applyBorder="1" applyProtection="1"/>
    <xf numFmtId="2" fontId="4" fillId="0" borderId="0" xfId="0" applyNumberFormat="1" applyFont="1" applyBorder="1" applyProtection="1"/>
    <xf numFmtId="0" fontId="4" fillId="0" borderId="0" xfId="0" applyFont="1" applyBorder="1" applyAlignment="1" applyProtection="1">
      <alignment horizontal="center" vertical="center" wrapText="1"/>
    </xf>
    <xf numFmtId="0" fontId="4" fillId="4" borderId="1" xfId="0" applyNumberFormat="1" applyFont="1" applyFill="1" applyBorder="1" applyProtection="1"/>
    <xf numFmtId="0" fontId="4" fillId="3" borderId="1" xfId="0" applyNumberFormat="1" applyFont="1" applyFill="1" applyBorder="1" applyProtection="1"/>
    <xf numFmtId="0" fontId="12" fillId="2" borderId="1" xfId="0" applyNumberFormat="1" applyFont="1" applyFill="1" applyBorder="1" applyProtection="1"/>
    <xf numFmtId="0" fontId="4" fillId="7" borderId="1" xfId="0" applyNumberFormat="1" applyFont="1" applyFill="1" applyBorder="1" applyProtection="1"/>
    <xf numFmtId="0" fontId="4" fillId="7" borderId="3" xfId="0" applyNumberFormat="1" applyFont="1" applyFill="1" applyBorder="1" applyProtection="1"/>
    <xf numFmtId="0" fontId="4" fillId="0" borderId="13" xfId="0" applyFont="1" applyBorder="1" applyProtection="1"/>
    <xf numFmtId="0" fontId="4" fillId="5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/>
    </xf>
    <xf numFmtId="0" fontId="10" fillId="0" borderId="1" xfId="1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right"/>
    </xf>
    <xf numFmtId="0" fontId="4" fillId="0" borderId="5" xfId="0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/>
    </xf>
    <xf numFmtId="0" fontId="4" fillId="6" borderId="4" xfId="0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11" fillId="0" borderId="9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</cellXfs>
  <cellStyles count="2">
    <cellStyle name="Hyperlink" xfId="1" builtinId="8"/>
    <cellStyle name="Standard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E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lix.granzow@gemail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1:Y58"/>
  <sheetViews>
    <sheetView showGridLines="0" tabSelected="1" workbookViewId="0">
      <selection activeCell="D9" sqref="D9"/>
    </sheetView>
  </sheetViews>
  <sheetFormatPr baseColWidth="10" defaultRowHeight="15.75" x14ac:dyDescent="0.25"/>
  <cols>
    <col min="1" max="1" width="3.85546875" style="3" customWidth="1"/>
    <col min="2" max="2" width="12.140625" style="3" customWidth="1"/>
    <col min="3" max="3" width="15.7109375" style="3" customWidth="1"/>
    <col min="4" max="4" width="9.7109375" style="3" customWidth="1"/>
    <col min="5" max="5" width="5" style="3" customWidth="1"/>
    <col min="6" max="6" width="3.42578125" style="3" customWidth="1"/>
    <col min="7" max="7" width="15.7109375" style="3" customWidth="1"/>
    <col min="8" max="8" width="6.42578125" style="3" customWidth="1"/>
    <col min="9" max="9" width="14.140625" style="3" customWidth="1"/>
    <col min="10" max="10" width="2.85546875" style="3" customWidth="1"/>
    <col min="11" max="11" width="3" style="3" customWidth="1"/>
    <col min="12" max="12" width="11.42578125" style="3" customWidth="1"/>
    <col min="13" max="13" width="11.42578125" style="3" hidden="1" customWidth="1"/>
    <col min="14" max="14" width="11.42578125" style="3" customWidth="1"/>
    <col min="15" max="15" width="11.42578125" style="3" hidden="1" customWidth="1"/>
    <col min="16" max="16" width="11.42578125" style="3" customWidth="1"/>
    <col min="17" max="17" width="11.42578125" style="3" hidden="1" customWidth="1"/>
    <col min="18" max="18" width="11.42578125" style="3" customWidth="1"/>
    <col min="19" max="19" width="13.7109375" style="3" customWidth="1"/>
    <col min="20" max="20" width="14.42578125" style="47" customWidth="1"/>
    <col min="21" max="21" width="6.42578125" style="3" customWidth="1"/>
    <col min="22" max="22" width="7.140625" style="3" customWidth="1"/>
    <col min="23" max="16384" width="11.42578125" style="3"/>
  </cols>
  <sheetData>
    <row r="1" spans="2:25" ht="36.75" customHeight="1" x14ac:dyDescent="0.35">
      <c r="B1" s="63" t="s">
        <v>66</v>
      </c>
    </row>
    <row r="2" spans="2:25" ht="12.75" customHeight="1" x14ac:dyDescent="0.25">
      <c r="B2" s="21" t="s">
        <v>71</v>
      </c>
    </row>
    <row r="3" spans="2:25" s="21" customFormat="1" ht="15" customHeight="1" x14ac:dyDescent="0.25">
      <c r="B3" s="65" t="s">
        <v>69</v>
      </c>
      <c r="T3" s="47"/>
    </row>
    <row r="4" spans="2:25" s="21" customFormat="1" ht="15" customHeight="1" x14ac:dyDescent="0.25">
      <c r="B4" s="66" t="s">
        <v>70</v>
      </c>
      <c r="H4" s="64"/>
      <c r="T4" s="47"/>
    </row>
    <row r="5" spans="2:25" s="21" customFormat="1" ht="26.25" customHeight="1" x14ac:dyDescent="0.25">
      <c r="H5" s="64"/>
      <c r="T5" s="47"/>
    </row>
    <row r="6" spans="2:25" s="21" customFormat="1" ht="15" customHeight="1" x14ac:dyDescent="0.25">
      <c r="C6" s="83" t="s">
        <v>63</v>
      </c>
      <c r="D6" s="83"/>
      <c r="E6" s="83"/>
      <c r="F6" s="83"/>
      <c r="G6" s="83"/>
      <c r="M6" s="21" t="s">
        <v>35</v>
      </c>
      <c r="N6" s="50" t="s">
        <v>34</v>
      </c>
      <c r="O6" s="21" t="s">
        <v>33</v>
      </c>
      <c r="P6" s="51" t="s">
        <v>32</v>
      </c>
      <c r="Q6" s="21" t="s">
        <v>31</v>
      </c>
      <c r="R6" s="21" t="s">
        <v>30</v>
      </c>
      <c r="T6" s="47"/>
    </row>
    <row r="7" spans="2:25" s="21" customFormat="1" ht="15" customHeight="1" x14ac:dyDescent="0.2">
      <c r="C7" s="49"/>
      <c r="D7" s="49"/>
      <c r="E7" s="49"/>
      <c r="F7" s="49"/>
      <c r="G7" s="49"/>
      <c r="L7" s="75"/>
      <c r="M7" s="81" t="s">
        <v>75</v>
      </c>
      <c r="N7" s="81"/>
      <c r="O7" s="81"/>
      <c r="P7" s="81"/>
      <c r="Q7" s="81"/>
      <c r="R7" s="81"/>
      <c r="S7" s="78" t="s">
        <v>28</v>
      </c>
      <c r="T7" s="86" t="s">
        <v>67</v>
      </c>
      <c r="U7" s="87" t="s">
        <v>68</v>
      </c>
    </row>
    <row r="8" spans="2:25" s="21" customFormat="1" ht="15" customHeight="1" x14ac:dyDescent="0.2">
      <c r="C8" s="22" t="s">
        <v>42</v>
      </c>
      <c r="D8" s="22"/>
      <c r="E8" s="22" t="s">
        <v>41</v>
      </c>
      <c r="F8" s="22"/>
      <c r="G8" s="79" t="s">
        <v>40</v>
      </c>
      <c r="H8" s="80"/>
      <c r="I8" s="23" t="s">
        <v>39</v>
      </c>
      <c r="L8" s="53"/>
      <c r="M8" s="81"/>
      <c r="N8" s="81"/>
      <c r="O8" s="81"/>
      <c r="P8" s="81"/>
      <c r="Q8" s="81"/>
      <c r="R8" s="81"/>
      <c r="S8" s="78"/>
      <c r="T8" s="86"/>
      <c r="U8" s="88"/>
      <c r="X8" s="32"/>
      <c r="Y8" s="32"/>
    </row>
    <row r="9" spans="2:25" s="21" customFormat="1" ht="15" customHeight="1" x14ac:dyDescent="0.25">
      <c r="C9" s="24" t="s">
        <v>34</v>
      </c>
      <c r="D9" s="42">
        <v>7000</v>
      </c>
      <c r="E9" s="24">
        <f>D9/D12*100</f>
        <v>70</v>
      </c>
      <c r="F9" s="34"/>
      <c r="G9" s="25" t="s">
        <v>38</v>
      </c>
      <c r="H9" s="25">
        <v>280</v>
      </c>
      <c r="I9" s="25">
        <f>ROUNDUP(D9/H9,0)</f>
        <v>25</v>
      </c>
      <c r="L9" s="52" t="s">
        <v>27</v>
      </c>
      <c r="M9" s="23">
        <v>22.75</v>
      </c>
      <c r="N9" s="70">
        <f>ROUNDUP(((D9/1000)*M9)/7*E17,0)</f>
        <v>160</v>
      </c>
      <c r="O9" s="67">
        <v>45.5</v>
      </c>
      <c r="P9" s="71">
        <f>ROUNDUP(((D10/1000)*O9)/7*E17,0)</f>
        <v>91</v>
      </c>
      <c r="Q9" s="26">
        <v>22.75</v>
      </c>
      <c r="R9" s="72">
        <f>ROUNDUP(((D10/1000)*Q9)/7*E17,0)</f>
        <v>46</v>
      </c>
      <c r="S9" s="73">
        <f>Betriebe!C22</f>
        <v>0</v>
      </c>
      <c r="T9" s="58">
        <f>ROUNDUP((N9+P9+R9+S9),0)</f>
        <v>297</v>
      </c>
      <c r="U9" s="29">
        <v>29</v>
      </c>
      <c r="X9" s="32"/>
      <c r="Y9" s="68"/>
    </row>
    <row r="10" spans="2:25" s="21" customFormat="1" ht="15" customHeight="1" x14ac:dyDescent="0.25">
      <c r="C10" s="27" t="s">
        <v>32</v>
      </c>
      <c r="D10" s="42">
        <v>2000</v>
      </c>
      <c r="E10" s="27">
        <f>D10/D12*100</f>
        <v>20</v>
      </c>
      <c r="F10" s="34"/>
      <c r="G10" s="28" t="s">
        <v>37</v>
      </c>
      <c r="H10" s="28">
        <v>140</v>
      </c>
      <c r="I10" s="28">
        <f>ROUNDUP(D10/H10,0)</f>
        <v>15</v>
      </c>
      <c r="L10" s="29" t="s">
        <v>26</v>
      </c>
      <c r="M10" s="23"/>
      <c r="N10" s="70">
        <f>ROUNDUP(((D9/1000)*M10)/7*E17,0)</f>
        <v>0</v>
      </c>
      <c r="O10" s="26"/>
      <c r="P10" s="71">
        <f>ROUNDUP(((D10/1000)*O10)/7*E17,0)</f>
        <v>0</v>
      </c>
      <c r="Q10" s="26"/>
      <c r="R10" s="72">
        <f>ROUNDUP(((D10/1000)*Q10)/7*E17,0)</f>
        <v>0</v>
      </c>
      <c r="S10" s="73">
        <f>Betriebe!D22</f>
        <v>0</v>
      </c>
      <c r="T10" s="58">
        <f>ROUNDUP((N10+P10+R10+S10),0)</f>
        <v>0</v>
      </c>
      <c r="U10" s="29"/>
      <c r="X10" s="32"/>
      <c r="Y10" s="68"/>
    </row>
    <row r="11" spans="2:25" s="21" customFormat="1" ht="15" customHeight="1" thickBot="1" x14ac:dyDescent="0.3">
      <c r="C11" s="54" t="s">
        <v>30</v>
      </c>
      <c r="D11" s="43">
        <v>1000</v>
      </c>
      <c r="E11" s="54">
        <f>D11/D12*100</f>
        <v>10</v>
      </c>
      <c r="F11" s="34"/>
      <c r="G11" s="55" t="s">
        <v>36</v>
      </c>
      <c r="H11" s="55">
        <v>80</v>
      </c>
      <c r="I11" s="56">
        <f>ROUNDUP(D11/H11,0)</f>
        <v>13</v>
      </c>
      <c r="L11" s="55" t="s">
        <v>25</v>
      </c>
      <c r="M11" s="23">
        <v>8.75</v>
      </c>
      <c r="N11" s="70">
        <f>ROUNDUP(((D9/1000)*M11)/7*E17,0)</f>
        <v>62</v>
      </c>
      <c r="O11" s="26">
        <v>26.25</v>
      </c>
      <c r="P11" s="71">
        <f>ROUNDUP(((D10/1000)*O11)/7*E17,0)</f>
        <v>53</v>
      </c>
      <c r="Q11" s="26">
        <v>35</v>
      </c>
      <c r="R11" s="72">
        <f>ROUNDUP(((D10/1000)*Q11)/7*E17,0)</f>
        <v>70</v>
      </c>
      <c r="S11" s="73">
        <f>Betriebe!E22</f>
        <v>0</v>
      </c>
      <c r="T11" s="58">
        <f>ROUNDUP((N11+P11+R11+S11),0)</f>
        <v>185</v>
      </c>
      <c r="U11" s="29">
        <v>19</v>
      </c>
      <c r="X11" s="32"/>
      <c r="Y11" s="68"/>
    </row>
    <row r="12" spans="2:25" s="21" customFormat="1" ht="15" customHeight="1" thickTop="1" x14ac:dyDescent="0.25">
      <c r="C12" s="23" t="s">
        <v>29</v>
      </c>
      <c r="D12" s="30">
        <f>SUM(D9:D11)</f>
        <v>10000</v>
      </c>
      <c r="I12" s="31">
        <f>SUM(I9:I11)</f>
        <v>53</v>
      </c>
      <c r="L12" s="55" t="s">
        <v>24</v>
      </c>
      <c r="M12" s="23">
        <v>0</v>
      </c>
      <c r="N12" s="70">
        <f>ROUNDUP(((D9/1000)*M12)/7*E17,0)</f>
        <v>0</v>
      </c>
      <c r="O12" s="26">
        <v>10.5</v>
      </c>
      <c r="P12" s="71">
        <f>ROUNDUP(((D10/1000)*O12)/7*E17,0)</f>
        <v>21</v>
      </c>
      <c r="Q12" s="26">
        <v>21</v>
      </c>
      <c r="R12" s="72">
        <f>ROUNDUP(((D10/1000)*Q12)/7*E17,0)</f>
        <v>42</v>
      </c>
      <c r="S12" s="73">
        <f>Betriebe!F25</f>
        <v>0</v>
      </c>
      <c r="T12" s="58">
        <f t="shared" ref="T12:T28" si="0">ROUNDUP((N12+P12+R12+S12),0)</f>
        <v>63</v>
      </c>
      <c r="U12" s="29">
        <v>6</v>
      </c>
      <c r="X12" s="32"/>
      <c r="Y12" s="68"/>
    </row>
    <row r="13" spans="2:25" s="21" customFormat="1" ht="15" customHeight="1" x14ac:dyDescent="0.25">
      <c r="L13" s="25" t="s">
        <v>23</v>
      </c>
      <c r="M13" s="23">
        <v>3.5</v>
      </c>
      <c r="N13" s="70">
        <f>ROUNDUP(((D9/1000)*M13)/7*E17,0)</f>
        <v>25</v>
      </c>
      <c r="O13" s="26">
        <v>2.8</v>
      </c>
      <c r="P13" s="71">
        <f>ROUNDUP(((D10/1000)*O13)/7*E17,0)</f>
        <v>6</v>
      </c>
      <c r="Q13" s="26">
        <v>1.4</v>
      </c>
      <c r="R13" s="72">
        <f>ROUNDUP(((D10/1000)*Q13)/7*E17,0)</f>
        <v>3</v>
      </c>
      <c r="S13" s="73">
        <f>Betriebe!G22</f>
        <v>0</v>
      </c>
      <c r="T13" s="58">
        <f t="shared" si="0"/>
        <v>34</v>
      </c>
      <c r="U13" s="29">
        <v>3</v>
      </c>
      <c r="X13" s="32"/>
      <c r="Y13" s="68"/>
    </row>
    <row r="14" spans="2:25" s="21" customFormat="1" ht="15" customHeight="1" x14ac:dyDescent="0.25">
      <c r="D14" s="40" t="s">
        <v>65</v>
      </c>
      <c r="E14" s="42">
        <v>3</v>
      </c>
      <c r="L14" s="55" t="s">
        <v>22</v>
      </c>
      <c r="M14" s="23">
        <v>0.45</v>
      </c>
      <c r="N14" s="70">
        <f>ROUNDUP(((D9/1000)*M14)/7*E17,0)</f>
        <v>4</v>
      </c>
      <c r="O14" s="26">
        <v>3.05</v>
      </c>
      <c r="P14" s="71">
        <f>ROUNDUP(((D10/1000)*O14)/7*E17,0)</f>
        <v>7</v>
      </c>
      <c r="Q14" s="26">
        <v>3.85</v>
      </c>
      <c r="R14" s="72">
        <f>ROUNDUP(((D10/1000)*Q14)/7*E17,0)</f>
        <v>8</v>
      </c>
      <c r="S14" s="73">
        <f>Betriebe!H22</f>
        <v>0</v>
      </c>
      <c r="T14" s="58">
        <f t="shared" si="0"/>
        <v>19</v>
      </c>
      <c r="U14" s="29">
        <v>2</v>
      </c>
      <c r="X14" s="32"/>
      <c r="Y14" s="68"/>
    </row>
    <row r="15" spans="2:25" s="21" customFormat="1" ht="15" customHeight="1" x14ac:dyDescent="0.25">
      <c r="D15" s="40" t="s">
        <v>4</v>
      </c>
      <c r="E15" s="42">
        <v>15</v>
      </c>
      <c r="F15" s="32"/>
      <c r="L15" s="25" t="s">
        <v>21</v>
      </c>
      <c r="M15" s="23">
        <v>5.25</v>
      </c>
      <c r="N15" s="70">
        <f>ROUNDUP(((D9/1000)*M15)/7*E17,0)</f>
        <v>37</v>
      </c>
      <c r="O15" s="26">
        <v>4.2</v>
      </c>
      <c r="P15" s="71">
        <f>ROUNDUP(((D10/1000)*O15)/7*E17,0)</f>
        <v>9</v>
      </c>
      <c r="Q15" s="26">
        <v>3.15</v>
      </c>
      <c r="R15" s="72">
        <f>ROUNDUP(((D10/1000)*Q15)/7*E17,0)</f>
        <v>7</v>
      </c>
      <c r="S15" s="73">
        <f>Betriebe!I22</f>
        <v>0</v>
      </c>
      <c r="T15" s="58">
        <f t="shared" si="0"/>
        <v>53</v>
      </c>
      <c r="U15" s="29">
        <v>5</v>
      </c>
      <c r="X15" s="32"/>
      <c r="Y15" s="68"/>
    </row>
    <row r="16" spans="2:25" s="33" customFormat="1" ht="15" customHeight="1" x14ac:dyDescent="0.25">
      <c r="B16" s="21"/>
      <c r="D16" s="40" t="s">
        <v>64</v>
      </c>
      <c r="E16" s="22">
        <f>E15/100+1</f>
        <v>1.1499999999999999</v>
      </c>
      <c r="L16" s="55" t="s">
        <v>20</v>
      </c>
      <c r="M16" s="23">
        <v>0.7</v>
      </c>
      <c r="N16" s="70">
        <f>ROUNDUP(((D9/1000)*M16)/7*E17,0)</f>
        <v>5</v>
      </c>
      <c r="O16" s="26">
        <v>0.7</v>
      </c>
      <c r="P16" s="71">
        <f>ROUNDUP(((D10/1000)*O16)/7*E17,0)</f>
        <v>2</v>
      </c>
      <c r="Q16" s="26">
        <v>1.4</v>
      </c>
      <c r="R16" s="72">
        <f>ROUNDUP(((D10/1000)*Q16)/7*E17,0)</f>
        <v>3</v>
      </c>
      <c r="S16" s="73">
        <f>Betriebe!J22</f>
        <v>0</v>
      </c>
      <c r="T16" s="58">
        <f t="shared" si="0"/>
        <v>10</v>
      </c>
      <c r="U16" s="29">
        <v>1</v>
      </c>
      <c r="X16" s="69"/>
      <c r="Y16" s="68"/>
    </row>
    <row r="17" spans="3:25" s="21" customFormat="1" ht="15" customHeight="1" x14ac:dyDescent="0.25">
      <c r="D17" s="40" t="s">
        <v>72</v>
      </c>
      <c r="E17" s="21">
        <f>ROUNDUP(E14*2*E16,0)</f>
        <v>7</v>
      </c>
      <c r="F17" s="21" t="s">
        <v>73</v>
      </c>
      <c r="L17" s="29" t="s">
        <v>19</v>
      </c>
      <c r="M17" s="23">
        <v>7.0000000000000007E-2</v>
      </c>
      <c r="N17" s="70">
        <f>ROUNDUP(((D9/1000)*M17)/7*E17,0)</f>
        <v>1</v>
      </c>
      <c r="O17" s="26">
        <v>0.105</v>
      </c>
      <c r="P17" s="71">
        <f>ROUNDUP(((D10/1000)*O17)/7*E17,0)</f>
        <v>1</v>
      </c>
      <c r="Q17" s="26">
        <v>0.17499999999999999</v>
      </c>
      <c r="R17" s="72">
        <f>ROUNDUP(((D10/1000)*Q17)/7*E17,0)</f>
        <v>1</v>
      </c>
      <c r="S17" s="73">
        <f>Betriebe!K22</f>
        <v>0</v>
      </c>
      <c r="T17" s="58">
        <f t="shared" si="0"/>
        <v>3</v>
      </c>
      <c r="U17" s="29">
        <v>1</v>
      </c>
      <c r="X17" s="32"/>
      <c r="Y17" s="68"/>
    </row>
    <row r="18" spans="3:25" s="21" customFormat="1" ht="15" customHeight="1" x14ac:dyDescent="0.25">
      <c r="L18" s="25" t="s">
        <v>18</v>
      </c>
      <c r="M18" s="23">
        <v>1.4</v>
      </c>
      <c r="N18" s="70">
        <f>ROUNDUP(((D9/1000)*M18)/7*E17,0)</f>
        <v>10</v>
      </c>
      <c r="O18" s="26">
        <v>2.8</v>
      </c>
      <c r="P18" s="71">
        <f>ROUNDUP(((D10/1000)*O18)/7*E17,0)</f>
        <v>6</v>
      </c>
      <c r="Q18" s="26">
        <v>2.8</v>
      </c>
      <c r="R18" s="72">
        <f>ROUNDUP(((D10/1000)*Q18)/7*E17,0)</f>
        <v>6</v>
      </c>
      <c r="S18" s="73">
        <f>Betriebe!L22</f>
        <v>0</v>
      </c>
      <c r="T18" s="58">
        <f t="shared" si="0"/>
        <v>22</v>
      </c>
      <c r="U18" s="29">
        <v>2</v>
      </c>
      <c r="X18" s="32"/>
      <c r="Y18" s="68"/>
    </row>
    <row r="19" spans="3:25" s="21" customFormat="1" ht="15" customHeight="1" x14ac:dyDescent="0.25">
      <c r="C19" s="39"/>
      <c r="L19" s="28" t="s">
        <v>17</v>
      </c>
      <c r="M19" s="23">
        <v>1.75</v>
      </c>
      <c r="N19" s="70">
        <f>ROUNDUP(((D9/1000)*M19)/7*E17,0)</f>
        <v>13</v>
      </c>
      <c r="O19" s="26">
        <v>8.75</v>
      </c>
      <c r="P19" s="71">
        <f>ROUNDUP(((D10/1000)*O19)/7*E17,0)</f>
        <v>18</v>
      </c>
      <c r="Q19" s="26">
        <v>17.5</v>
      </c>
      <c r="R19" s="72">
        <f>ROUNDUP(((D10/1000)*Q19)/7*E17,0)</f>
        <v>35</v>
      </c>
      <c r="S19" s="73">
        <f>Betriebe!M22</f>
        <v>0</v>
      </c>
      <c r="T19" s="58">
        <f t="shared" si="0"/>
        <v>66</v>
      </c>
      <c r="U19" s="29">
        <v>6</v>
      </c>
      <c r="X19" s="32"/>
      <c r="Y19" s="68"/>
    </row>
    <row r="20" spans="3:25" s="21" customFormat="1" ht="15" customHeight="1" x14ac:dyDescent="0.25">
      <c r="L20" s="28" t="s">
        <v>16</v>
      </c>
      <c r="M20" s="23">
        <v>4.2</v>
      </c>
      <c r="N20" s="70">
        <f>ROUNDUP(((D9/1000)*M20)/7*E17,0)</f>
        <v>30</v>
      </c>
      <c r="O20" s="26">
        <v>6.3</v>
      </c>
      <c r="P20" s="71">
        <f>ROUNDUP(((D10/1000)*O20)/7*E17,0)</f>
        <v>13</v>
      </c>
      <c r="Q20" s="26">
        <v>10.5</v>
      </c>
      <c r="R20" s="72">
        <f>ROUNDUP(((D10/1000)*Q20)/7*E17,0)</f>
        <v>21</v>
      </c>
      <c r="S20" s="73">
        <f>Betriebe!N22</f>
        <v>0</v>
      </c>
      <c r="T20" s="58">
        <f t="shared" si="0"/>
        <v>64</v>
      </c>
      <c r="U20" s="29">
        <v>6</v>
      </c>
      <c r="X20" s="32"/>
      <c r="Y20" s="68"/>
    </row>
    <row r="21" spans="3:25" s="21" customFormat="1" ht="15" customHeight="1" x14ac:dyDescent="0.25">
      <c r="L21" s="28" t="s">
        <v>15</v>
      </c>
      <c r="M21" s="23">
        <v>1.75</v>
      </c>
      <c r="N21" s="70">
        <f>ROUNDUP(((D9/1000)*M21)/7*E17,0)</f>
        <v>13</v>
      </c>
      <c r="O21" s="26">
        <v>12.25</v>
      </c>
      <c r="P21" s="71">
        <f>ROUNDUP(((D10/1000)*O21)/7*E17,0)</f>
        <v>25</v>
      </c>
      <c r="Q21" s="26">
        <v>15.4</v>
      </c>
      <c r="R21" s="72">
        <f>ROUNDUP(((D10/1000)*Q21)/7*E17,0)</f>
        <v>31</v>
      </c>
      <c r="S21" s="73">
        <f>Betriebe!O22</f>
        <v>0</v>
      </c>
      <c r="T21" s="58">
        <f t="shared" si="0"/>
        <v>69</v>
      </c>
      <c r="U21" s="29">
        <v>9</v>
      </c>
      <c r="X21" s="32"/>
      <c r="Y21" s="68"/>
    </row>
    <row r="22" spans="3:25" s="21" customFormat="1" ht="15" customHeight="1" x14ac:dyDescent="0.25">
      <c r="H22" s="35"/>
      <c r="L22" s="29" t="s">
        <v>14</v>
      </c>
      <c r="M22" s="23"/>
      <c r="N22" s="70">
        <f>ROUNDUP(((D9/1000)*M22)/7*E17,0)</f>
        <v>0</v>
      </c>
      <c r="O22" s="26"/>
      <c r="P22" s="71">
        <f>ROUNDUP(((D10/1000)*O22)/7*E17,0)</f>
        <v>0</v>
      </c>
      <c r="Q22" s="26"/>
      <c r="R22" s="72">
        <f>ROUNDUP(((D10/1000)*Q22)/7*E17,0)</f>
        <v>0</v>
      </c>
      <c r="S22" s="73">
        <f>Betriebe!P22</f>
        <v>0</v>
      </c>
      <c r="T22" s="58">
        <f t="shared" si="0"/>
        <v>0</v>
      </c>
      <c r="U22" s="29"/>
      <c r="X22" s="32"/>
      <c r="Y22" s="68"/>
    </row>
    <row r="23" spans="3:25" s="21" customFormat="1" ht="15" customHeight="1" x14ac:dyDescent="0.25">
      <c r="H23" s="41"/>
      <c r="L23" s="28" t="s">
        <v>13</v>
      </c>
      <c r="M23" s="23">
        <v>0.35</v>
      </c>
      <c r="N23" s="70">
        <f>ROUNDUP(((D9/1000)*M23)/7*E17,0)</f>
        <v>3</v>
      </c>
      <c r="O23" s="26">
        <v>0.35</v>
      </c>
      <c r="P23" s="71">
        <f>ROUNDUP(((D10/1000)*O23)/7*E17,0)</f>
        <v>1</v>
      </c>
      <c r="Q23" s="26">
        <v>0.35</v>
      </c>
      <c r="R23" s="72">
        <f>ROUNDUP(((D10/1000)*Q23)/7*E17,0)</f>
        <v>1</v>
      </c>
      <c r="S23" s="73">
        <f>Betriebe!Q22</f>
        <v>0</v>
      </c>
      <c r="T23" s="58">
        <f t="shared" si="0"/>
        <v>5</v>
      </c>
      <c r="U23" s="29">
        <v>3</v>
      </c>
      <c r="X23" s="32"/>
      <c r="Y23" s="68"/>
    </row>
    <row r="24" spans="3:25" s="21" customFormat="1" ht="15" customHeight="1" x14ac:dyDescent="0.25">
      <c r="G24" s="84" t="s">
        <v>3</v>
      </c>
      <c r="H24" s="81" t="s">
        <v>74</v>
      </c>
      <c r="I24" s="81"/>
      <c r="L24" s="28" t="s">
        <v>12</v>
      </c>
      <c r="M24" s="23">
        <v>3.5</v>
      </c>
      <c r="N24" s="70">
        <f>ROUNDUP(((D9/1000)*M24)/7*E17,0)</f>
        <v>25</v>
      </c>
      <c r="O24" s="26">
        <v>12.25</v>
      </c>
      <c r="P24" s="71">
        <f>ROUNDUP(((D10/1000)*O24)/7*E17,0)</f>
        <v>25</v>
      </c>
      <c r="Q24" s="26">
        <v>17.5</v>
      </c>
      <c r="R24" s="72">
        <f>ROUNDUP(((D10/1000)*Q24)/7*E17,0)</f>
        <v>35</v>
      </c>
      <c r="S24" s="73">
        <f>Betriebe!R22</f>
        <v>0</v>
      </c>
      <c r="T24" s="58">
        <f t="shared" si="0"/>
        <v>85</v>
      </c>
      <c r="U24" s="29">
        <v>8</v>
      </c>
      <c r="X24" s="32"/>
      <c r="Y24" s="68"/>
    </row>
    <row r="25" spans="3:25" s="21" customFormat="1" ht="15" customHeight="1" x14ac:dyDescent="0.25">
      <c r="G25" s="85"/>
      <c r="H25" s="81"/>
      <c r="I25" s="81"/>
      <c r="L25" s="55" t="s">
        <v>11</v>
      </c>
      <c r="M25" s="23">
        <v>5.25</v>
      </c>
      <c r="N25" s="70">
        <f>ROUNDUP(((D9/1000)*M25)/7*E17,0)</f>
        <v>37</v>
      </c>
      <c r="O25" s="26">
        <v>12.25</v>
      </c>
      <c r="P25" s="71">
        <f>ROUNDUP(((D10/1000)*O25)/7*E17,0)</f>
        <v>25</v>
      </c>
      <c r="Q25" s="26">
        <v>17.5</v>
      </c>
      <c r="R25" s="72">
        <f>ROUNDUP(((D10/1000)*Q25)/7*E17,0)</f>
        <v>35</v>
      </c>
      <c r="S25" s="73">
        <f>Betriebe!S22</f>
        <v>0</v>
      </c>
      <c r="T25" s="58">
        <f t="shared" si="0"/>
        <v>97</v>
      </c>
      <c r="U25" s="29">
        <v>9</v>
      </c>
      <c r="X25" s="32"/>
      <c r="Y25" s="68"/>
    </row>
    <row r="26" spans="3:25" s="21" customFormat="1" ht="15" customHeight="1" x14ac:dyDescent="0.25">
      <c r="E26" s="77" t="s">
        <v>2</v>
      </c>
      <c r="F26" s="77"/>
      <c r="G26" s="76">
        <v>320</v>
      </c>
      <c r="H26" s="82">
        <f>ROUNDUP((T31/G26),0)</f>
        <v>2</v>
      </c>
      <c r="I26" s="82"/>
      <c r="L26" s="55" t="s">
        <v>10</v>
      </c>
      <c r="M26" s="23">
        <v>0</v>
      </c>
      <c r="N26" s="70">
        <f>ROUNDUP(((D9/1000)*M26)/7*E17,0)</f>
        <v>0</v>
      </c>
      <c r="O26" s="26">
        <v>13.3</v>
      </c>
      <c r="P26" s="71">
        <f>ROUNDUP(((D10/1000)*O26)/7*E17,0)</f>
        <v>27</v>
      </c>
      <c r="Q26" s="26">
        <v>52.5</v>
      </c>
      <c r="R26" s="72">
        <f>ROUNDUP(((D10/1000)*Q26)/7*E17,0)</f>
        <v>105</v>
      </c>
      <c r="S26" s="73">
        <f>Betriebe!T22</f>
        <v>0</v>
      </c>
      <c r="T26" s="58">
        <f t="shared" si="0"/>
        <v>132</v>
      </c>
      <c r="U26" s="29">
        <v>11</v>
      </c>
      <c r="X26" s="32"/>
      <c r="Y26" s="68"/>
    </row>
    <row r="27" spans="3:25" s="21" customFormat="1" ht="15" customHeight="1" x14ac:dyDescent="0.25">
      <c r="E27" s="77" t="s">
        <v>1</v>
      </c>
      <c r="F27" s="77"/>
      <c r="G27" s="76">
        <v>500</v>
      </c>
      <c r="H27" s="82">
        <f>ROUNDUP((T31/G27),0)</f>
        <v>1</v>
      </c>
      <c r="I27" s="82"/>
      <c r="L27" s="28" t="s">
        <v>9</v>
      </c>
      <c r="M27" s="23">
        <v>7</v>
      </c>
      <c r="N27" s="70">
        <f>ROUNDUP(((D9/1000)*M27)/7*E17,0)</f>
        <v>49</v>
      </c>
      <c r="O27" s="26">
        <v>1.4</v>
      </c>
      <c r="P27" s="71">
        <f>ROUNDUP(((D10/1000)*O27)/7*E17,0)</f>
        <v>3</v>
      </c>
      <c r="Q27" s="26">
        <v>0.35</v>
      </c>
      <c r="R27" s="72">
        <f>ROUNDUP(((D10/1000)*Q27)/7*E17,0)</f>
        <v>1</v>
      </c>
      <c r="S27" s="73">
        <f>Betriebe!U22</f>
        <v>0</v>
      </c>
      <c r="T27" s="58">
        <f t="shared" si="0"/>
        <v>53</v>
      </c>
      <c r="U27" s="29">
        <v>1</v>
      </c>
      <c r="X27" s="32"/>
      <c r="Y27" s="68"/>
    </row>
    <row r="28" spans="3:25" s="21" customFormat="1" ht="15" customHeight="1" thickBot="1" x14ac:dyDescent="0.3">
      <c r="E28" s="77" t="s">
        <v>0</v>
      </c>
      <c r="F28" s="77"/>
      <c r="G28" s="76">
        <v>700</v>
      </c>
      <c r="H28" s="82">
        <f>ROUNDUP((T31/G28),0)</f>
        <v>1</v>
      </c>
      <c r="I28" s="82"/>
      <c r="L28" s="29" t="s">
        <v>8</v>
      </c>
      <c r="M28" s="23">
        <v>0</v>
      </c>
      <c r="N28" s="70">
        <f>ROUNDUP(((D9/1000)*M28)/7*E17,0)</f>
        <v>0</v>
      </c>
      <c r="O28" s="26">
        <v>3.5000000000000003E-2</v>
      </c>
      <c r="P28" s="71">
        <f>ROUNDUP(((D10/1000)*O28)/7*E17,0)</f>
        <v>1</v>
      </c>
      <c r="Q28" s="26">
        <v>3.5000000000000003E-2</v>
      </c>
      <c r="R28" s="72">
        <f>ROUNDUP(((D10/1000)*Q28)/7*E17,0)</f>
        <v>1</v>
      </c>
      <c r="S28" s="74">
        <f>Betriebe!V22</f>
        <v>0</v>
      </c>
      <c r="T28" s="59">
        <f t="shared" si="0"/>
        <v>2</v>
      </c>
      <c r="U28" s="48"/>
      <c r="X28" s="32"/>
      <c r="Y28" s="68"/>
    </row>
    <row r="29" spans="3:25" s="21" customFormat="1" ht="15" customHeight="1" thickTop="1" x14ac:dyDescent="0.25">
      <c r="T29" s="60">
        <f>(T10+T13+T14+T15+T17+T18+T27*T28)</f>
        <v>237</v>
      </c>
      <c r="U29" s="30">
        <f>(U10+U13+U14+U15+U17+U18+U27*U28)</f>
        <v>13</v>
      </c>
      <c r="V29" s="44" t="s">
        <v>5</v>
      </c>
    </row>
    <row r="30" spans="3:25" s="21" customFormat="1" ht="15" customHeight="1" thickBot="1" x14ac:dyDescent="0.3">
      <c r="R30" s="32"/>
      <c r="S30" s="37"/>
      <c r="T30" s="61">
        <f>(T9+T11+T16+T19+T20+T21+T22+T23+T24+T25+T26)</f>
        <v>1010</v>
      </c>
      <c r="U30" s="36">
        <f>(U9+U11+U16+U19+U20+U21+U22+U23+U24+U25+U26)</f>
        <v>101</v>
      </c>
      <c r="V30" s="45" t="s">
        <v>7</v>
      </c>
    </row>
    <row r="31" spans="3:25" s="21" customFormat="1" ht="15" customHeight="1" thickTop="1" x14ac:dyDescent="0.25">
      <c r="R31" s="32"/>
      <c r="S31" s="38" t="s">
        <v>6</v>
      </c>
      <c r="T31" s="62">
        <f>T29+(T30/10)</f>
        <v>338</v>
      </c>
      <c r="U31" s="31">
        <f>U29+(U30/10)</f>
        <v>23.1</v>
      </c>
      <c r="V31" s="46" t="s">
        <v>5</v>
      </c>
    </row>
    <row r="32" spans="3:25" s="21" customFormat="1" ht="15" customHeight="1" x14ac:dyDescent="0.25">
      <c r="R32" s="34"/>
      <c r="T32" s="47"/>
    </row>
    <row r="33" spans="4:20" s="21" customFormat="1" ht="15" customHeight="1" x14ac:dyDescent="0.25">
      <c r="D33" s="32"/>
      <c r="O33" s="39"/>
      <c r="R33" s="39"/>
      <c r="T33" s="47"/>
    </row>
    <row r="34" spans="4:20" s="21" customFormat="1" ht="15" customHeight="1" x14ac:dyDescent="0.25">
      <c r="T34" s="47"/>
    </row>
    <row r="35" spans="4:20" s="21" customFormat="1" ht="15" customHeight="1" x14ac:dyDescent="0.25">
      <c r="T35" s="47"/>
    </row>
    <row r="36" spans="4:20" s="21" customFormat="1" ht="15" customHeight="1" x14ac:dyDescent="0.25">
      <c r="T36" s="47"/>
    </row>
    <row r="37" spans="4:20" s="21" customFormat="1" ht="15" customHeight="1" x14ac:dyDescent="0.25">
      <c r="T37" s="47"/>
    </row>
    <row r="38" spans="4:20" s="21" customFormat="1" ht="15" customHeight="1" x14ac:dyDescent="0.25">
      <c r="T38" s="47"/>
    </row>
    <row r="39" spans="4:20" s="21" customFormat="1" ht="15" customHeight="1" x14ac:dyDescent="0.25">
      <c r="T39" s="47"/>
    </row>
    <row r="40" spans="4:20" s="21" customFormat="1" ht="15" customHeight="1" x14ac:dyDescent="0.25">
      <c r="T40" s="47"/>
    </row>
    <row r="58" spans="19:19" x14ac:dyDescent="0.25">
      <c r="S58" s="4"/>
    </row>
  </sheetData>
  <sheetProtection password="C721" sheet="1" objects="1" scenarios="1" formatCells="0" selectLockedCells="1"/>
  <mergeCells count="14">
    <mergeCell ref="C6:G6"/>
    <mergeCell ref="G24:G25"/>
    <mergeCell ref="T7:T8"/>
    <mergeCell ref="U7:U8"/>
    <mergeCell ref="E26:F26"/>
    <mergeCell ref="E27:F27"/>
    <mergeCell ref="E28:F28"/>
    <mergeCell ref="S7:S8"/>
    <mergeCell ref="G8:H8"/>
    <mergeCell ref="M7:R8"/>
    <mergeCell ref="H24:I25"/>
    <mergeCell ref="H26:I26"/>
    <mergeCell ref="H27:I27"/>
    <mergeCell ref="H28:I28"/>
  </mergeCells>
  <hyperlinks>
    <hyperlink ref="S7" location="Betriebe!A1" display="Zusatz Betriebe"/>
    <hyperlink ref="B4" r:id="rId1"/>
  </hyperlinks>
  <pageMargins left="0.7" right="0.7" top="0.78740157499999996" bottom="0.78740157499999996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V29"/>
  <sheetViews>
    <sheetView showGridLines="0" zoomScaleNormal="100" workbookViewId="0">
      <selection activeCell="B15" sqref="B15"/>
    </sheetView>
  </sheetViews>
  <sheetFormatPr baseColWidth="10" defaultRowHeight="12.75" x14ac:dyDescent="0.2"/>
  <cols>
    <col min="1" max="1" width="17.5703125" style="3" customWidth="1"/>
    <col min="2" max="2" width="5.7109375" style="3" customWidth="1"/>
    <col min="3" max="22" width="3.7109375" style="3" customWidth="1"/>
    <col min="23" max="24" width="7.7109375" style="3" customWidth="1"/>
    <col min="25" max="16384" width="11.42578125" style="3"/>
  </cols>
  <sheetData>
    <row r="1" spans="1:22" x14ac:dyDescent="0.2">
      <c r="C1" s="3" t="s">
        <v>62</v>
      </c>
    </row>
    <row r="2" spans="1:22" s="15" customFormat="1" ht="66" customHeight="1" x14ac:dyDescent="0.2">
      <c r="A2" s="10"/>
      <c r="B2" s="11" t="s">
        <v>61</v>
      </c>
      <c r="C2" s="12" t="s">
        <v>27</v>
      </c>
      <c r="D2" s="13" t="s">
        <v>26</v>
      </c>
      <c r="E2" s="57" t="s">
        <v>25</v>
      </c>
      <c r="F2" s="57" t="s">
        <v>24</v>
      </c>
      <c r="G2" s="12" t="s">
        <v>23</v>
      </c>
      <c r="H2" s="57" t="s">
        <v>22</v>
      </c>
      <c r="I2" s="12" t="s">
        <v>21</v>
      </c>
      <c r="J2" s="57" t="s">
        <v>20</v>
      </c>
      <c r="K2" s="13" t="s">
        <v>19</v>
      </c>
      <c r="L2" s="12" t="s">
        <v>18</v>
      </c>
      <c r="M2" s="14" t="s">
        <v>17</v>
      </c>
      <c r="N2" s="14" t="s">
        <v>16</v>
      </c>
      <c r="O2" s="14" t="s">
        <v>15</v>
      </c>
      <c r="P2" s="13" t="s">
        <v>14</v>
      </c>
      <c r="Q2" s="14" t="s">
        <v>13</v>
      </c>
      <c r="R2" s="14" t="s">
        <v>12</v>
      </c>
      <c r="S2" s="57" t="s">
        <v>11</v>
      </c>
      <c r="T2" s="57" t="s">
        <v>10</v>
      </c>
      <c r="U2" s="14" t="s">
        <v>9</v>
      </c>
      <c r="V2" s="13" t="s">
        <v>8</v>
      </c>
    </row>
    <row r="3" spans="1:22" ht="18" customHeight="1" x14ac:dyDescent="0.25">
      <c r="A3" s="7" t="s">
        <v>43</v>
      </c>
      <c r="B3" s="16"/>
      <c r="C3" s="17"/>
      <c r="D3" s="18"/>
      <c r="E3" s="18"/>
      <c r="F3" s="18"/>
      <c r="G3" s="18"/>
      <c r="H3" s="18"/>
      <c r="I3" s="18">
        <v>1.2</v>
      </c>
      <c r="J3" s="18"/>
      <c r="K3" s="18"/>
      <c r="L3" s="18">
        <v>0.5</v>
      </c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8" customHeight="1" x14ac:dyDescent="0.25">
      <c r="A4" s="7" t="s">
        <v>44</v>
      </c>
      <c r="B4" s="19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8" customHeight="1" x14ac:dyDescent="0.25">
      <c r="A5" s="7" t="s">
        <v>45</v>
      </c>
      <c r="B5" s="16"/>
      <c r="C5" s="17"/>
      <c r="D5" s="18"/>
      <c r="E5" s="18"/>
      <c r="F5" s="18"/>
      <c r="G5" s="18"/>
      <c r="H5" s="18"/>
      <c r="I5" s="18"/>
      <c r="J5" s="18"/>
      <c r="K5" s="18">
        <v>0.7</v>
      </c>
      <c r="L5" s="18"/>
      <c r="M5" s="18"/>
      <c r="N5" s="18"/>
      <c r="O5" s="18"/>
      <c r="P5" s="18"/>
      <c r="Q5" s="18">
        <v>14</v>
      </c>
      <c r="R5" s="18"/>
      <c r="S5" s="18"/>
      <c r="T5" s="18"/>
      <c r="U5" s="18"/>
      <c r="V5" s="18"/>
    </row>
    <row r="6" spans="1:22" ht="18" customHeight="1" x14ac:dyDescent="0.25">
      <c r="A6" s="7" t="s">
        <v>46</v>
      </c>
      <c r="B6" s="16"/>
      <c r="C6" s="17"/>
      <c r="D6" s="18"/>
      <c r="E6" s="18"/>
      <c r="F6" s="18"/>
      <c r="G6" s="18"/>
      <c r="H6" s="18"/>
      <c r="I6" s="18"/>
      <c r="J6" s="18"/>
      <c r="K6" s="18">
        <v>0.5</v>
      </c>
      <c r="L6" s="18"/>
      <c r="M6" s="18"/>
      <c r="N6" s="18"/>
      <c r="O6" s="18"/>
      <c r="P6" s="18"/>
      <c r="Q6" s="18">
        <v>10.5</v>
      </c>
      <c r="R6" s="18"/>
      <c r="S6" s="18"/>
      <c r="T6" s="18"/>
      <c r="U6" s="18"/>
      <c r="V6" s="18"/>
    </row>
    <row r="7" spans="1:22" ht="18" customHeight="1" x14ac:dyDescent="0.25">
      <c r="A7" s="7" t="s">
        <v>47</v>
      </c>
      <c r="B7" s="19"/>
      <c r="C7" s="17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18" customHeight="1" x14ac:dyDescent="0.25">
      <c r="A8" s="7" t="s">
        <v>48</v>
      </c>
      <c r="B8" s="19"/>
      <c r="C8" s="17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ht="18" customHeight="1" x14ac:dyDescent="0.25">
      <c r="A9" s="7" t="s">
        <v>49</v>
      </c>
      <c r="B9" s="19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18" customHeight="1" x14ac:dyDescent="0.25">
      <c r="A10" s="7" t="s">
        <v>50</v>
      </c>
      <c r="B10" s="16"/>
      <c r="C10" s="17"/>
      <c r="D10" s="18"/>
      <c r="E10" s="18">
        <v>0.4</v>
      </c>
      <c r="F10" s="18"/>
      <c r="G10" s="18"/>
      <c r="H10" s="18"/>
      <c r="I10" s="18"/>
      <c r="J10" s="18"/>
      <c r="K10" s="18">
        <f>1/28</f>
        <v>3.5714285714285712E-2</v>
      </c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18" customHeight="1" x14ac:dyDescent="0.25">
      <c r="A11" s="7" t="s">
        <v>51</v>
      </c>
      <c r="B11" s="16"/>
      <c r="C11" s="17"/>
      <c r="D11" s="18"/>
      <c r="E11" s="18"/>
      <c r="F11" s="18"/>
      <c r="G11" s="18"/>
      <c r="H11" s="18"/>
      <c r="I11" s="18"/>
      <c r="J11" s="18"/>
      <c r="K11" s="18"/>
      <c r="L11" s="18">
        <v>0.7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18" customHeight="1" x14ac:dyDescent="0.25">
      <c r="A12" s="7" t="s">
        <v>52</v>
      </c>
      <c r="B12" s="19"/>
      <c r="C12" s="17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18" customHeight="1" x14ac:dyDescent="0.25">
      <c r="A13" s="7" t="s">
        <v>53</v>
      </c>
      <c r="B13" s="19"/>
      <c r="C13" s="17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18" customHeight="1" x14ac:dyDescent="0.25">
      <c r="A14" s="7" t="s">
        <v>54</v>
      </c>
      <c r="B14" s="16"/>
      <c r="C14" s="17"/>
      <c r="D14" s="18"/>
      <c r="E14" s="18"/>
      <c r="F14" s="18"/>
      <c r="G14" s="18"/>
      <c r="H14" s="18"/>
      <c r="I14" s="18"/>
      <c r="J14" s="18"/>
      <c r="K14" s="18"/>
      <c r="L14" s="18">
        <v>3.5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18" customHeight="1" x14ac:dyDescent="0.25">
      <c r="A15" s="7" t="s">
        <v>55</v>
      </c>
      <c r="B15" s="16"/>
      <c r="C15" s="17"/>
      <c r="D15" s="18"/>
      <c r="E15" s="18"/>
      <c r="F15" s="18"/>
      <c r="G15" s="18"/>
      <c r="H15" s="18"/>
      <c r="I15" s="18"/>
      <c r="J15" s="18"/>
      <c r="K15" s="18"/>
      <c r="L15" s="18">
        <v>1.4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18" customHeight="1" x14ac:dyDescent="0.25">
      <c r="A16" s="7" t="s">
        <v>56</v>
      </c>
      <c r="B16" s="16"/>
      <c r="C16" s="17"/>
      <c r="D16" s="18"/>
      <c r="E16" s="18"/>
      <c r="F16" s="18"/>
      <c r="G16" s="18"/>
      <c r="H16" s="18"/>
      <c r="I16" s="18"/>
      <c r="J16" s="18"/>
      <c r="K16" s="18"/>
      <c r="L16" s="18">
        <v>0.1</v>
      </c>
      <c r="M16" s="18"/>
      <c r="N16" s="18"/>
      <c r="O16" s="18"/>
      <c r="P16" s="18"/>
      <c r="Q16" s="18">
        <v>5</v>
      </c>
      <c r="R16" s="18"/>
      <c r="S16" s="18"/>
      <c r="T16" s="18"/>
      <c r="U16" s="18"/>
      <c r="V16" s="18"/>
    </row>
    <row r="17" spans="1:22" ht="18" customHeight="1" x14ac:dyDescent="0.25">
      <c r="A17" s="7" t="s">
        <v>57</v>
      </c>
      <c r="B17" s="16"/>
      <c r="C17" s="17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>
        <v>2.1</v>
      </c>
      <c r="V17" s="18"/>
    </row>
    <row r="18" spans="1:22" ht="18" customHeight="1" x14ac:dyDescent="0.25">
      <c r="A18" s="7" t="s">
        <v>58</v>
      </c>
      <c r="B18" s="19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8" customHeight="1" x14ac:dyDescent="0.25">
      <c r="A19" s="7" t="s">
        <v>59</v>
      </c>
      <c r="B19" s="16"/>
      <c r="C19" s="17"/>
      <c r="D19" s="18">
        <v>2.1</v>
      </c>
      <c r="E19" s="18"/>
      <c r="F19" s="18"/>
      <c r="G19" s="18"/>
      <c r="H19" s="18"/>
      <c r="I19" s="18"/>
      <c r="J19" s="18"/>
      <c r="K19" s="18"/>
      <c r="L19" s="18">
        <v>2.1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18" customHeight="1" x14ac:dyDescent="0.25">
      <c r="A20" s="7" t="s">
        <v>60</v>
      </c>
      <c r="B20" s="16"/>
      <c r="C20" s="17"/>
      <c r="D20" s="18"/>
      <c r="E20" s="18"/>
      <c r="F20" s="18"/>
      <c r="G20" s="18"/>
      <c r="H20" s="18"/>
      <c r="I20" s="18"/>
      <c r="J20" s="18"/>
      <c r="K20" s="18"/>
      <c r="L20" s="18">
        <v>3.5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s="1" customFormat="1" ht="3" customHeight="1" x14ac:dyDescent="0.25">
      <c r="A21" s="8"/>
      <c r="B21" s="20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s="2" customFormat="1" ht="15" customHeight="1" x14ac:dyDescent="0.25">
      <c r="A22" s="9" t="s">
        <v>6</v>
      </c>
      <c r="B22" s="6"/>
      <c r="C22" s="6"/>
      <c r="D22" s="6">
        <f>B19*D19</f>
        <v>0</v>
      </c>
      <c r="E22" s="6">
        <f>B10*E10</f>
        <v>0</v>
      </c>
      <c r="F22" s="6"/>
      <c r="G22" s="6"/>
      <c r="H22" s="6"/>
      <c r="I22" s="6">
        <f>B3*I3</f>
        <v>0</v>
      </c>
      <c r="J22" s="6"/>
      <c r="K22" s="6">
        <f>B5*K5+B6*K6+B10*K10</f>
        <v>0</v>
      </c>
      <c r="L22" s="6">
        <f>B3*L3+B11*L11+B14*L14+B15*L15+B16*L16+B19*L19+B20*L20</f>
        <v>0</v>
      </c>
      <c r="M22" s="6"/>
      <c r="N22" s="6"/>
      <c r="O22" s="6"/>
      <c r="P22" s="6"/>
      <c r="Q22" s="6">
        <f>B5*Q5+B6*Q6+B16*Q16</f>
        <v>0</v>
      </c>
      <c r="R22" s="6"/>
      <c r="S22" s="6"/>
      <c r="T22" s="6"/>
      <c r="U22" s="6">
        <f>B17*U17</f>
        <v>0</v>
      </c>
      <c r="V22" s="6"/>
    </row>
    <row r="29" spans="1:22" x14ac:dyDescent="0.2">
      <c r="D29" s="4"/>
    </row>
  </sheetData>
  <sheetProtection password="C721" sheet="1" objects="1" scenarios="1" formatCells="0" selectLockedCells="1"/>
  <conditionalFormatting sqref="C3:V20">
    <cfRule type="cellIs" dxfId="0" priority="1" operator="not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Patrizier</vt:lpstr>
      <vt:lpstr>Betriebe</vt:lpstr>
    </vt:vector>
  </TitlesOfParts>
  <Company>VOLKSWAGEN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Granzow, Felix (K-SC/A2MOB3)</dc:creator>
  <cp:lastModifiedBy>Granzow, Felix (K-SC/A2MOB3)</cp:lastModifiedBy>
  <dcterms:created xsi:type="dcterms:W3CDTF">2015-10-28T09:46:04Z</dcterms:created>
  <dcterms:modified xsi:type="dcterms:W3CDTF">2015-10-29T12:30:12Z</dcterms:modified>
</cp:coreProperties>
</file>