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580" windowHeight="12405" activeTab="3"/>
  </bookViews>
  <sheets>
    <sheet name="Versorgung" sheetId="1" r:id="rId1"/>
    <sheet name="Preise" sheetId="2" r:id="rId2"/>
    <sheet name="Produktion" sheetId="3" r:id="rId3"/>
    <sheet name="Verbrauch" sheetId="4" r:id="rId4"/>
  </sheets>
  <definedNames/>
  <calcPr fullCalcOnLoad="1"/>
</workbook>
</file>

<file path=xl/sharedStrings.xml><?xml version="1.0" encoding="utf-8"?>
<sst xmlns="http://schemas.openxmlformats.org/spreadsheetml/2006/main" count="122" uniqueCount="40">
  <si>
    <t>Stadt</t>
  </si>
  <si>
    <t>Ware</t>
  </si>
  <si>
    <t>Ware:</t>
  </si>
  <si>
    <t>Produktionspreis</t>
  </si>
  <si>
    <t>Einkaufspreis</t>
  </si>
  <si>
    <t>Verkaufspreis</t>
  </si>
  <si>
    <t>max. Preis</t>
  </si>
  <si>
    <t>Holz</t>
  </si>
  <si>
    <t>Ziegel</t>
  </si>
  <si>
    <t>Getreide</t>
  </si>
  <si>
    <t>Hanf</t>
  </si>
  <si>
    <t>Wolle</t>
  </si>
  <si>
    <t>Metalle</t>
  </si>
  <si>
    <t>Honig</t>
  </si>
  <si>
    <t>Salz</t>
  </si>
  <si>
    <t>Metallwaren</t>
  </si>
  <si>
    <t>Met</t>
  </si>
  <si>
    <t>Tuch</t>
  </si>
  <si>
    <t>Bier</t>
  </si>
  <si>
    <t>Stockfisch</t>
  </si>
  <si>
    <t>Kleidung</t>
  </si>
  <si>
    <t>Käse</t>
  </si>
  <si>
    <t>Pech</t>
  </si>
  <si>
    <t>Felle</t>
  </si>
  <si>
    <t>Fleisch</t>
  </si>
  <si>
    <t>550?</t>
  </si>
  <si>
    <t>Wein</t>
  </si>
  <si>
    <t>Gewürze</t>
  </si>
  <si>
    <t>–</t>
  </si>
  <si>
    <t>pro tag</t>
  </si>
  <si>
    <t>10 Tage</t>
  </si>
  <si>
    <t>Metall</t>
  </si>
  <si>
    <t>Einwohner</t>
  </si>
  <si>
    <t>1 Tag</t>
  </si>
  <si>
    <t>Verbrauch</t>
  </si>
  <si>
    <t>Gebäude</t>
  </si>
  <si>
    <t>Anzahl Gebäude</t>
  </si>
  <si>
    <t>Anzahl Arbeiter</t>
  </si>
  <si>
    <t>Anzahl Einwohner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</si>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</sst>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wrapText="1"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4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4.28125" style="0" customWidth="1"/>
    <col min="2" max="2" width="17.421875" style="19" bestFit="1" customWidth="1"/>
    <col min="3" max="17" width="8.7109375" style="0" customWidth="1"/>
  </cols>
  <sheetData>
    <row r="2" ht="13.5" thickBot="1"/>
    <row r="3" spans="2:17" ht="27" customHeight="1">
      <c r="B3" s="29" t="s">
        <v>0</v>
      </c>
      <c r="C3" s="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2:17" ht="27" customHeight="1" thickBot="1">
      <c r="B4" s="30" t="s">
        <v>1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2:17" ht="21" customHeight="1">
      <c r="B5" s="31" t="s">
        <v>7</v>
      </c>
      <c r="C5" s="2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4"/>
    </row>
    <row r="6" spans="2:17" ht="21" customHeight="1">
      <c r="B6" s="32" t="s">
        <v>8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"/>
    </row>
    <row r="7" spans="2:17" ht="21" customHeight="1">
      <c r="B7" s="32" t="s">
        <v>9</v>
      </c>
      <c r="C7" s="2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/>
    </row>
    <row r="8" spans="2:17" ht="21" customHeight="1">
      <c r="B8" s="32" t="s">
        <v>10</v>
      </c>
      <c r="C8" s="2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1"/>
    </row>
    <row r="9" spans="2:17" ht="21" customHeight="1">
      <c r="B9" s="32" t="s">
        <v>11</v>
      </c>
      <c r="C9" s="2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</row>
    <row r="10" spans="2:17" ht="21" customHeight="1">
      <c r="B10" s="32" t="s">
        <v>12</v>
      </c>
      <c r="C10" s="2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"/>
    </row>
    <row r="11" spans="2:17" ht="21" customHeight="1">
      <c r="B11" s="32" t="s">
        <v>13</v>
      </c>
      <c r="C11" s="2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</row>
    <row r="12" spans="2:17" ht="21" customHeight="1">
      <c r="B12" s="32" t="s">
        <v>14</v>
      </c>
      <c r="C12" s="2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/>
    </row>
    <row r="13" spans="2:17" ht="21" customHeight="1">
      <c r="B13" s="32" t="s">
        <v>15</v>
      </c>
      <c r="C13" s="2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"/>
    </row>
    <row r="14" spans="2:17" ht="21" customHeight="1">
      <c r="B14" s="32" t="s">
        <v>16</v>
      </c>
      <c r="C14" s="2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1"/>
    </row>
    <row r="15" spans="2:17" ht="21" customHeight="1">
      <c r="B15" s="32" t="s">
        <v>17</v>
      </c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1"/>
    </row>
    <row r="16" spans="2:17" ht="21" customHeight="1">
      <c r="B16" s="32" t="s">
        <v>18</v>
      </c>
      <c r="C16" s="2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</row>
    <row r="17" spans="2:17" ht="21" customHeight="1">
      <c r="B17" s="32" t="s">
        <v>19</v>
      </c>
      <c r="C17" s="2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1"/>
    </row>
    <row r="18" spans="2:17" ht="21" customHeight="1">
      <c r="B18" s="32" t="s">
        <v>20</v>
      </c>
      <c r="C18" s="2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1"/>
    </row>
    <row r="19" spans="2:17" ht="21" customHeight="1">
      <c r="B19" s="32" t="s">
        <v>21</v>
      </c>
      <c r="C19" s="2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1"/>
    </row>
    <row r="20" spans="2:17" ht="21" customHeight="1">
      <c r="B20" s="32" t="s">
        <v>22</v>
      </c>
      <c r="C20" s="2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1"/>
    </row>
    <row r="21" spans="2:17" ht="21" customHeight="1">
      <c r="B21" s="32" t="s">
        <v>23</v>
      </c>
      <c r="C21" s="2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1"/>
    </row>
    <row r="22" spans="2:17" ht="21" customHeight="1">
      <c r="B22" s="32" t="s">
        <v>24</v>
      </c>
      <c r="C22" s="2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1"/>
    </row>
    <row r="23" spans="2:17" ht="21" customHeight="1">
      <c r="B23" s="32" t="s">
        <v>26</v>
      </c>
      <c r="C23" s="2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1"/>
    </row>
    <row r="24" spans="2:17" ht="21" customHeight="1" thickBot="1">
      <c r="B24" s="33" t="s">
        <v>27</v>
      </c>
      <c r="C24" s="3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8"/>
    </row>
  </sheetData>
  <sheetProtection/>
  <printOptions horizontalCentered="1" verticalCentered="1"/>
  <pageMargins left="0.11811023622047245" right="0.15748031496062992" top="0.2755905511811024" bottom="0.1968503937007874" header="0.11811023622047245" footer="0.1181102362204724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A4" sqref="A4:A23"/>
    </sheetView>
  </sheetViews>
  <sheetFormatPr defaultColWidth="11.421875" defaultRowHeight="12.75"/>
  <sheetData>
    <row r="2" ht="13.5" thickBot="1"/>
    <row r="3" spans="1:5" ht="26.25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3.5" thickBot="1">
      <c r="A4" s="1" t="s">
        <v>7</v>
      </c>
      <c r="B4" s="1">
        <v>33</v>
      </c>
      <c r="C4" s="1">
        <v>40</v>
      </c>
      <c r="D4" s="1">
        <v>59</v>
      </c>
      <c r="E4" s="1">
        <v>66</v>
      </c>
    </row>
    <row r="5" spans="1:5" ht="13.5" thickBot="1">
      <c r="A5" s="1" t="s">
        <v>8</v>
      </c>
      <c r="B5" s="1">
        <v>33</v>
      </c>
      <c r="C5" s="1">
        <v>40</v>
      </c>
      <c r="D5" s="1">
        <v>59</v>
      </c>
      <c r="E5" s="1">
        <v>66</v>
      </c>
    </row>
    <row r="6" spans="1:5" ht="13.5" thickBot="1">
      <c r="A6" s="1" t="s">
        <v>9</v>
      </c>
      <c r="B6" s="1">
        <v>33</v>
      </c>
      <c r="C6" s="1">
        <v>40</v>
      </c>
      <c r="D6" s="1">
        <v>59</v>
      </c>
      <c r="E6" s="1">
        <v>66</v>
      </c>
    </row>
    <row r="7" spans="1:5" ht="13.5" thickBot="1">
      <c r="A7" s="1" t="s">
        <v>10</v>
      </c>
      <c r="B7" s="1">
        <v>33</v>
      </c>
      <c r="C7" s="1">
        <v>40</v>
      </c>
      <c r="D7" s="1">
        <v>59</v>
      </c>
      <c r="E7" s="1">
        <v>66</v>
      </c>
    </row>
    <row r="8" spans="1:5" ht="13.5" thickBot="1">
      <c r="A8" s="1" t="s">
        <v>11</v>
      </c>
      <c r="B8" s="1">
        <v>50</v>
      </c>
      <c r="C8" s="1">
        <v>60</v>
      </c>
      <c r="D8" s="1">
        <v>90</v>
      </c>
      <c r="E8" s="1">
        <v>100</v>
      </c>
    </row>
    <row r="9" spans="1:5" ht="13.5" thickBot="1">
      <c r="A9" s="1" t="s">
        <v>12</v>
      </c>
      <c r="B9" s="1">
        <v>50</v>
      </c>
      <c r="C9" s="1">
        <v>60</v>
      </c>
      <c r="D9" s="1">
        <v>90</v>
      </c>
      <c r="E9" s="1">
        <v>100</v>
      </c>
    </row>
    <row r="10" spans="1:5" ht="13.5" thickBot="1">
      <c r="A10" s="1" t="s">
        <v>13</v>
      </c>
      <c r="B10" s="1">
        <v>50</v>
      </c>
      <c r="C10" s="1">
        <v>60</v>
      </c>
      <c r="D10" s="1">
        <v>90</v>
      </c>
      <c r="E10" s="1">
        <v>100</v>
      </c>
    </row>
    <row r="11" spans="1:5" ht="13.5" thickBot="1">
      <c r="A11" s="1" t="s">
        <v>14</v>
      </c>
      <c r="B11" s="1">
        <v>58</v>
      </c>
      <c r="C11" s="1">
        <v>70</v>
      </c>
      <c r="D11" s="1">
        <v>104</v>
      </c>
      <c r="E11" s="1">
        <v>116</v>
      </c>
    </row>
    <row r="12" spans="1:5" ht="13.5" thickBot="1">
      <c r="A12" s="1" t="s">
        <v>15</v>
      </c>
      <c r="B12" s="1">
        <v>167</v>
      </c>
      <c r="C12" s="1">
        <v>200</v>
      </c>
      <c r="D12" s="1">
        <v>301</v>
      </c>
      <c r="E12" s="1">
        <v>334</v>
      </c>
    </row>
    <row r="13" spans="1:5" ht="13.5" thickBot="1">
      <c r="A13" s="1" t="s">
        <v>16</v>
      </c>
      <c r="B13" s="1">
        <v>150</v>
      </c>
      <c r="C13" s="1">
        <v>180</v>
      </c>
      <c r="D13" s="1">
        <v>270</v>
      </c>
      <c r="E13" s="1">
        <v>300</v>
      </c>
    </row>
    <row r="14" spans="1:5" ht="13.5" thickBot="1">
      <c r="A14" s="1" t="s">
        <v>17</v>
      </c>
      <c r="B14" s="1">
        <v>150</v>
      </c>
      <c r="C14" s="1">
        <v>180</v>
      </c>
      <c r="D14" s="1">
        <v>270</v>
      </c>
      <c r="E14" s="1">
        <v>300</v>
      </c>
    </row>
    <row r="15" spans="1:5" ht="13.5" thickBot="1">
      <c r="A15" s="1" t="s">
        <v>18</v>
      </c>
      <c r="B15" s="1">
        <v>75</v>
      </c>
      <c r="C15" s="1">
        <v>90</v>
      </c>
      <c r="D15" s="1">
        <v>135</v>
      </c>
      <c r="E15" s="1">
        <v>150</v>
      </c>
    </row>
    <row r="16" spans="1:5" ht="13.5" thickBot="1">
      <c r="A16" s="1" t="s">
        <v>19</v>
      </c>
      <c r="B16" s="1">
        <v>129</v>
      </c>
      <c r="C16" s="1">
        <v>155</v>
      </c>
      <c r="D16" s="1">
        <v>232</v>
      </c>
      <c r="E16" s="1">
        <v>258</v>
      </c>
    </row>
    <row r="17" spans="1:5" ht="13.5" thickBot="1">
      <c r="A17" s="1" t="s">
        <v>20</v>
      </c>
      <c r="B17" s="1">
        <v>350</v>
      </c>
      <c r="C17" s="1">
        <v>420</v>
      </c>
      <c r="D17" s="1">
        <v>630</v>
      </c>
      <c r="E17" s="1">
        <v>700</v>
      </c>
    </row>
    <row r="18" spans="1:5" ht="13.5" thickBot="1">
      <c r="A18" s="1" t="s">
        <v>21</v>
      </c>
      <c r="B18" s="1">
        <v>100</v>
      </c>
      <c r="C18" s="1">
        <v>120</v>
      </c>
      <c r="D18" s="1">
        <v>180</v>
      </c>
      <c r="E18" s="1">
        <v>200</v>
      </c>
    </row>
    <row r="19" spans="1:5" ht="13.5" thickBot="1">
      <c r="A19" s="1" t="s">
        <v>22</v>
      </c>
      <c r="B19" s="1">
        <v>117</v>
      </c>
      <c r="C19" s="1">
        <v>140</v>
      </c>
      <c r="D19" s="1">
        <v>211</v>
      </c>
      <c r="E19" s="1">
        <v>234</v>
      </c>
    </row>
    <row r="20" spans="1:5" ht="13.5" thickBot="1">
      <c r="A20" s="1" t="s">
        <v>23</v>
      </c>
      <c r="B20" s="1">
        <v>300</v>
      </c>
      <c r="C20" s="1">
        <v>360</v>
      </c>
      <c r="D20" s="1">
        <v>540</v>
      </c>
      <c r="E20" s="1">
        <v>600</v>
      </c>
    </row>
    <row r="21" spans="1:5" ht="13.5" thickBot="1">
      <c r="A21" s="1" t="s">
        <v>24</v>
      </c>
      <c r="B21" s="1">
        <v>288</v>
      </c>
      <c r="C21" s="1">
        <v>345</v>
      </c>
      <c r="D21" s="1">
        <v>518</v>
      </c>
      <c r="E21" s="1" t="s">
        <v>25</v>
      </c>
    </row>
    <row r="22" spans="1:5" ht="13.5" thickBot="1">
      <c r="A22" s="1" t="s">
        <v>26</v>
      </c>
      <c r="B22" s="1">
        <v>400</v>
      </c>
      <c r="C22" s="1">
        <v>480</v>
      </c>
      <c r="D22" s="1">
        <v>720</v>
      </c>
      <c r="E22" s="1">
        <v>800</v>
      </c>
    </row>
    <row r="23" spans="1:5" ht="13.5" thickBot="1">
      <c r="A23" s="1" t="s">
        <v>27</v>
      </c>
      <c r="B23" s="1" t="s">
        <v>28</v>
      </c>
      <c r="C23" s="1">
        <v>600</v>
      </c>
      <c r="D23" s="1">
        <v>900</v>
      </c>
      <c r="E23" s="1">
        <v>1000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F32" sqref="F32"/>
    </sheetView>
  </sheetViews>
  <sheetFormatPr defaultColWidth="11.421875" defaultRowHeight="12.75"/>
  <sheetData>
    <row r="5" ht="13.5" thickBot="1">
      <c r="E5" t="s">
        <v>34</v>
      </c>
    </row>
    <row r="6" spans="1:8" ht="12.75">
      <c r="A6" s="7"/>
      <c r="B6" s="8" t="s">
        <v>29</v>
      </c>
      <c r="C6" s="9" t="s">
        <v>30</v>
      </c>
      <c r="E6" s="7"/>
      <c r="F6" s="8"/>
      <c r="G6" s="8"/>
      <c r="H6" s="9"/>
    </row>
    <row r="7" spans="1:8" ht="12.75">
      <c r="A7" s="12" t="s">
        <v>7</v>
      </c>
      <c r="B7" s="5">
        <v>2.5</v>
      </c>
      <c r="C7" s="11">
        <f>B7*10</f>
        <v>25</v>
      </c>
      <c r="E7" s="10"/>
      <c r="F7" s="5"/>
      <c r="G7" s="5"/>
      <c r="H7" s="11"/>
    </row>
    <row r="8" spans="1:8" ht="12.75">
      <c r="A8" s="12" t="s">
        <v>8</v>
      </c>
      <c r="B8" s="5">
        <v>6</v>
      </c>
      <c r="C8" s="11">
        <f aca="true" t="shared" si="0" ref="C8:C26">B8*10</f>
        <v>60</v>
      </c>
      <c r="E8" s="10"/>
      <c r="F8" s="5"/>
      <c r="G8" s="5"/>
      <c r="H8" s="11"/>
    </row>
    <row r="9" spans="1:8" ht="12.75">
      <c r="A9" s="12" t="s">
        <v>9</v>
      </c>
      <c r="B9" s="5">
        <v>5</v>
      </c>
      <c r="C9" s="11">
        <f t="shared" si="0"/>
        <v>50</v>
      </c>
      <c r="E9" s="10"/>
      <c r="F9" s="5"/>
      <c r="G9" s="5"/>
      <c r="H9" s="11"/>
    </row>
    <row r="10" spans="1:8" ht="12.75">
      <c r="A10" s="12" t="s">
        <v>10</v>
      </c>
      <c r="B10" s="5">
        <v>2.5</v>
      </c>
      <c r="C10" s="11">
        <f t="shared" si="0"/>
        <v>25</v>
      </c>
      <c r="E10" s="10"/>
      <c r="F10" s="5"/>
      <c r="G10" s="5"/>
      <c r="H10" s="11"/>
    </row>
    <row r="11" spans="1:8" ht="12.75">
      <c r="A11" s="12" t="s">
        <v>11</v>
      </c>
      <c r="B11" s="5">
        <v>2</v>
      </c>
      <c r="C11" s="11">
        <f t="shared" si="0"/>
        <v>20</v>
      </c>
      <c r="E11" s="10"/>
      <c r="F11" s="5"/>
      <c r="G11" s="5"/>
      <c r="H11" s="11"/>
    </row>
    <row r="12" spans="1:8" ht="12.75">
      <c r="A12" s="12" t="s">
        <v>12</v>
      </c>
      <c r="B12" s="5">
        <v>2</v>
      </c>
      <c r="C12" s="11">
        <f t="shared" si="0"/>
        <v>20</v>
      </c>
      <c r="E12" s="10"/>
      <c r="F12" s="5"/>
      <c r="G12" s="5"/>
      <c r="H12" s="11"/>
    </row>
    <row r="13" spans="1:8" ht="12.75">
      <c r="A13" s="12" t="s">
        <v>13</v>
      </c>
      <c r="B13" s="5">
        <v>2</v>
      </c>
      <c r="C13" s="11">
        <f t="shared" si="0"/>
        <v>20</v>
      </c>
      <c r="E13" s="10"/>
      <c r="F13" s="5"/>
      <c r="G13" s="5"/>
      <c r="H13" s="11"/>
    </row>
    <row r="14" spans="1:8" ht="12.75">
      <c r="A14" s="12" t="s">
        <v>14</v>
      </c>
      <c r="B14" s="5">
        <v>1</v>
      </c>
      <c r="C14" s="11">
        <f t="shared" si="0"/>
        <v>10</v>
      </c>
      <c r="E14" s="10" t="s">
        <v>7</v>
      </c>
      <c r="F14" s="5">
        <v>0.25</v>
      </c>
      <c r="G14" s="5"/>
      <c r="H14" s="11"/>
    </row>
    <row r="15" spans="1:8" ht="12.75">
      <c r="A15" s="12" t="s">
        <v>15</v>
      </c>
      <c r="B15" s="5">
        <v>1.5</v>
      </c>
      <c r="C15" s="11">
        <f t="shared" si="0"/>
        <v>15</v>
      </c>
      <c r="E15" s="10" t="s">
        <v>7</v>
      </c>
      <c r="F15" s="5">
        <v>0.5</v>
      </c>
      <c r="G15" s="5" t="s">
        <v>31</v>
      </c>
      <c r="H15" s="11">
        <v>1</v>
      </c>
    </row>
    <row r="16" spans="1:8" ht="12.75">
      <c r="A16" s="12" t="s">
        <v>16</v>
      </c>
      <c r="B16" s="5">
        <v>2</v>
      </c>
      <c r="C16" s="11">
        <f t="shared" si="0"/>
        <v>20</v>
      </c>
      <c r="E16" s="10" t="s">
        <v>13</v>
      </c>
      <c r="F16" s="5">
        <v>1</v>
      </c>
      <c r="G16" s="5"/>
      <c r="H16" s="11"/>
    </row>
    <row r="17" spans="1:8" ht="12.75">
      <c r="A17" s="12" t="s">
        <v>17</v>
      </c>
      <c r="B17" s="5">
        <v>1</v>
      </c>
      <c r="C17" s="11">
        <f t="shared" si="0"/>
        <v>10</v>
      </c>
      <c r="E17" s="10" t="s">
        <v>11</v>
      </c>
      <c r="F17" s="5">
        <v>1</v>
      </c>
      <c r="G17" s="5"/>
      <c r="H17" s="11"/>
    </row>
    <row r="18" spans="1:8" ht="12.75">
      <c r="A18" s="12" t="s">
        <v>18</v>
      </c>
      <c r="B18" s="5">
        <v>3</v>
      </c>
      <c r="C18" s="11">
        <f t="shared" si="0"/>
        <v>30</v>
      </c>
      <c r="E18" s="10" t="s">
        <v>9</v>
      </c>
      <c r="F18" s="5">
        <v>0.25</v>
      </c>
      <c r="G18" s="5"/>
      <c r="H18" s="11"/>
    </row>
    <row r="19" spans="1:8" ht="12.75">
      <c r="A19" s="12" t="s">
        <v>19</v>
      </c>
      <c r="B19" s="5">
        <v>3</v>
      </c>
      <c r="C19" s="11">
        <f t="shared" si="0"/>
        <v>30</v>
      </c>
      <c r="E19" s="10" t="s">
        <v>14</v>
      </c>
      <c r="F19" s="5">
        <v>0.5</v>
      </c>
      <c r="G19" s="5" t="s">
        <v>10</v>
      </c>
      <c r="H19" s="11">
        <v>1</v>
      </c>
    </row>
    <row r="20" spans="1:8" ht="12.75">
      <c r="A20" s="12" t="s">
        <v>20</v>
      </c>
      <c r="B20" s="5">
        <v>1</v>
      </c>
      <c r="C20" s="11">
        <f t="shared" si="0"/>
        <v>10</v>
      </c>
      <c r="E20" s="10" t="s">
        <v>17</v>
      </c>
      <c r="F20" s="5">
        <v>1</v>
      </c>
      <c r="G20" s="5"/>
      <c r="H20" s="11"/>
    </row>
    <row r="21" spans="1:8" ht="12.75">
      <c r="A21" s="12" t="s">
        <v>21</v>
      </c>
      <c r="B21" s="5">
        <v>2</v>
      </c>
      <c r="C21" s="11">
        <f t="shared" si="0"/>
        <v>20</v>
      </c>
      <c r="E21" s="10"/>
      <c r="F21" s="5"/>
      <c r="G21" s="5"/>
      <c r="H21" s="11"/>
    </row>
    <row r="22" spans="1:8" ht="12.75">
      <c r="A22" s="12" t="s">
        <v>22</v>
      </c>
      <c r="B22" s="5">
        <v>2</v>
      </c>
      <c r="C22" s="11">
        <f t="shared" si="0"/>
        <v>20</v>
      </c>
      <c r="E22" s="10" t="s">
        <v>7</v>
      </c>
      <c r="F22" s="5">
        <v>0.5</v>
      </c>
      <c r="G22" s="5"/>
      <c r="H22" s="11"/>
    </row>
    <row r="23" spans="1:8" ht="12.75">
      <c r="A23" s="12" t="s">
        <v>23</v>
      </c>
      <c r="B23" s="5">
        <v>1</v>
      </c>
      <c r="C23" s="11">
        <f t="shared" si="0"/>
        <v>10</v>
      </c>
      <c r="E23" s="10" t="s">
        <v>10</v>
      </c>
      <c r="F23" s="5">
        <v>0.5</v>
      </c>
      <c r="G23" s="5" t="s">
        <v>15</v>
      </c>
      <c r="H23" s="11">
        <v>0.5</v>
      </c>
    </row>
    <row r="24" spans="1:8" ht="12.75">
      <c r="A24" s="12" t="s">
        <v>24</v>
      </c>
      <c r="B24" s="5">
        <v>1</v>
      </c>
      <c r="C24" s="11">
        <f t="shared" si="0"/>
        <v>10</v>
      </c>
      <c r="E24" s="10" t="s">
        <v>14</v>
      </c>
      <c r="F24" s="5">
        <v>1.5</v>
      </c>
      <c r="G24" s="5"/>
      <c r="H24" s="11"/>
    </row>
    <row r="25" spans="1:8" ht="12.75">
      <c r="A25" s="12" t="s">
        <v>26</v>
      </c>
      <c r="B25" s="5">
        <v>0.5</v>
      </c>
      <c r="C25" s="11">
        <f t="shared" si="0"/>
        <v>5</v>
      </c>
      <c r="E25" s="10"/>
      <c r="F25" s="5"/>
      <c r="G25" s="5"/>
      <c r="H25" s="11"/>
    </row>
    <row r="26" spans="1:8" ht="13.5" thickBot="1">
      <c r="A26" s="14" t="s">
        <v>27</v>
      </c>
      <c r="B26" s="15"/>
      <c r="C26" s="18">
        <f t="shared" si="0"/>
        <v>0</v>
      </c>
      <c r="E26" s="36"/>
      <c r="F26" s="15"/>
      <c r="G26" s="15"/>
      <c r="H26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4"/>
  <sheetViews>
    <sheetView tabSelected="1" zoomScalePageLayoutView="0" workbookViewId="0" topLeftCell="A1">
      <selection activeCell="O15" sqref="O15"/>
    </sheetView>
  </sheetViews>
  <sheetFormatPr defaultColWidth="11.421875" defaultRowHeight="12.75"/>
  <cols>
    <col min="1" max="1" width="15.8515625" style="0" bestFit="1" customWidth="1"/>
    <col min="2" max="2" width="9.57421875" style="0" bestFit="1" customWidth="1"/>
    <col min="3" max="3" width="6.57421875" style="0" bestFit="1" customWidth="1"/>
    <col min="4" max="4" width="8.421875" style="0" bestFit="1" customWidth="1"/>
    <col min="5" max="5" width="8.140625" style="0" bestFit="1" customWidth="1"/>
    <col min="6" max="11" width="7.57421875" style="0" bestFit="1" customWidth="1"/>
    <col min="12" max="12" width="8.421875" style="0" bestFit="1" customWidth="1"/>
  </cols>
  <sheetData>
    <row r="3" spans="2:3" ht="12.75">
      <c r="B3" t="s">
        <v>32</v>
      </c>
      <c r="C3">
        <v>60000</v>
      </c>
    </row>
    <row r="4" ht="13.5" thickBot="1"/>
    <row r="5" spans="1:12" ht="12.75">
      <c r="A5" s="44"/>
      <c r="B5" s="43" t="s">
        <v>34</v>
      </c>
      <c r="C5" s="8"/>
      <c r="D5" s="8" t="s">
        <v>35</v>
      </c>
      <c r="E5" s="8">
        <v>50000</v>
      </c>
      <c r="F5" s="8">
        <v>25000</v>
      </c>
      <c r="G5" s="8">
        <v>15000</v>
      </c>
      <c r="H5" s="8">
        <v>12000</v>
      </c>
      <c r="I5" s="8">
        <v>9000</v>
      </c>
      <c r="J5" s="8">
        <v>6000</v>
      </c>
      <c r="K5" s="8">
        <v>3000</v>
      </c>
      <c r="L5" s="9" t="s">
        <v>35</v>
      </c>
    </row>
    <row r="6" spans="1:12" ht="13.5" thickBot="1">
      <c r="A6" s="45"/>
      <c r="B6" s="35" t="s">
        <v>30</v>
      </c>
      <c r="C6" s="15" t="s">
        <v>33</v>
      </c>
      <c r="D6" s="15"/>
      <c r="E6" s="15" t="s">
        <v>30</v>
      </c>
      <c r="F6" s="15" t="s">
        <v>30</v>
      </c>
      <c r="G6" s="15" t="s">
        <v>30</v>
      </c>
      <c r="H6" s="15" t="s">
        <v>30</v>
      </c>
      <c r="I6" s="15" t="s">
        <v>30</v>
      </c>
      <c r="J6" s="15" t="s">
        <v>30</v>
      </c>
      <c r="K6" s="15" t="s">
        <v>30</v>
      </c>
      <c r="L6" s="18"/>
    </row>
    <row r="7" spans="1:12" ht="12.75">
      <c r="A7" s="46" t="s">
        <v>7</v>
      </c>
      <c r="B7" s="27">
        <v>883.2</v>
      </c>
      <c r="C7" s="40">
        <f>B7/10</f>
        <v>88.32000000000001</v>
      </c>
      <c r="D7" s="40">
        <f>B7/VLOOKUP(A7,Produktion!A:C,3,0)+D14*Produktion!F14+Verbrauch!D15*Produktion!F15+Verbrauch!D22*Produktion!F22</f>
        <v>105.22800000000001</v>
      </c>
      <c r="E7" s="41">
        <f>ROUNDUP(F7*2,0)</f>
        <v>750</v>
      </c>
      <c r="F7" s="41">
        <f>ROUNDUP(G7/3*5,0)</f>
        <v>375</v>
      </c>
      <c r="G7" s="41">
        <f>ROUNDUP(K7*5,0)</f>
        <v>225</v>
      </c>
      <c r="H7" s="41">
        <f>ROUNDUP(J7*2,0)</f>
        <v>178</v>
      </c>
      <c r="I7" s="41">
        <f>ROUNDUP(K7*3,0)</f>
        <v>135</v>
      </c>
      <c r="J7" s="41">
        <f>ROUNDUP(B7/10,0)</f>
        <v>89</v>
      </c>
      <c r="K7" s="41">
        <f>ROUNDUP(J7/2,0)</f>
        <v>45</v>
      </c>
      <c r="L7" s="42">
        <f>D7*$K$5/$C$3</f>
        <v>5.2614</v>
      </c>
    </row>
    <row r="8" spans="1:12" ht="12.75">
      <c r="A8" s="47" t="s">
        <v>8</v>
      </c>
      <c r="B8" s="28">
        <v>1736.4</v>
      </c>
      <c r="C8" s="6">
        <f aca="true" t="shared" si="0" ref="C8:C26">B8/10</f>
        <v>173.64000000000001</v>
      </c>
      <c r="D8" s="6">
        <f>B8/VLOOKUP(A8,Produktion!A:C,3,0)</f>
        <v>28.94</v>
      </c>
      <c r="E8" s="38">
        <f aca="true" t="shared" si="1" ref="E8:E26">ROUNDUP(F8*2,0)</f>
        <v>1450</v>
      </c>
      <c r="F8" s="38">
        <f aca="true" t="shared" si="2" ref="F8:F26">ROUNDUP(G8/3*5,0)</f>
        <v>725</v>
      </c>
      <c r="G8" s="38">
        <f aca="true" t="shared" si="3" ref="G8:G26">ROUNDUP(K8*5,0)</f>
        <v>435</v>
      </c>
      <c r="H8" s="38">
        <f aca="true" t="shared" si="4" ref="H8:H26">ROUNDUP(J8*2,0)</f>
        <v>348</v>
      </c>
      <c r="I8" s="38">
        <f aca="true" t="shared" si="5" ref="I8:I26">ROUNDUP(K8*3,0)</f>
        <v>261</v>
      </c>
      <c r="J8" s="38">
        <f aca="true" t="shared" si="6" ref="J8:J26">ROUNDUP(B8/10,0)</f>
        <v>174</v>
      </c>
      <c r="K8" s="38">
        <f aca="true" t="shared" si="7" ref="K8:K26">ROUNDUP(J8/2,0)</f>
        <v>87</v>
      </c>
      <c r="L8" s="13">
        <f>D8*$K$5/$C$3</f>
        <v>1.447</v>
      </c>
    </row>
    <row r="9" spans="1:12" ht="12.75">
      <c r="A9" s="47" t="s">
        <v>9</v>
      </c>
      <c r="B9" s="28">
        <v>1831.2</v>
      </c>
      <c r="C9" s="6">
        <f t="shared" si="0"/>
        <v>183.12</v>
      </c>
      <c r="D9" s="6">
        <f>B9/VLOOKUP(A9,Produktion!A:C,3,0)+D18*Produktion!F18</f>
        <v>45.304</v>
      </c>
      <c r="E9" s="38">
        <f t="shared" si="1"/>
        <v>1534</v>
      </c>
      <c r="F9" s="38">
        <f t="shared" si="2"/>
        <v>767</v>
      </c>
      <c r="G9" s="38">
        <f t="shared" si="3"/>
        <v>460</v>
      </c>
      <c r="H9" s="38">
        <f t="shared" si="4"/>
        <v>368</v>
      </c>
      <c r="I9" s="38">
        <f t="shared" si="5"/>
        <v>276</v>
      </c>
      <c r="J9" s="38">
        <f t="shared" si="6"/>
        <v>184</v>
      </c>
      <c r="K9" s="38">
        <f t="shared" si="7"/>
        <v>92</v>
      </c>
      <c r="L9" s="13">
        <f>D9*$K$5/$C$3</f>
        <v>2.2652</v>
      </c>
    </row>
    <row r="10" spans="1:12" ht="12.75">
      <c r="A10" s="47" t="s">
        <v>10</v>
      </c>
      <c r="B10" s="28">
        <v>883.2</v>
      </c>
      <c r="C10" s="6">
        <f t="shared" si="0"/>
        <v>88.32000000000001</v>
      </c>
      <c r="D10" s="6">
        <f>B10/VLOOKUP(A10,Produktion!A:C,3,0)+D19*Produktion!H19+Verbrauch!D23*Produktion!F23</f>
        <v>87.388</v>
      </c>
      <c r="E10" s="38">
        <f t="shared" si="1"/>
        <v>750</v>
      </c>
      <c r="F10" s="38">
        <f t="shared" si="2"/>
        <v>375</v>
      </c>
      <c r="G10" s="38">
        <f t="shared" si="3"/>
        <v>225</v>
      </c>
      <c r="H10" s="38">
        <f t="shared" si="4"/>
        <v>178</v>
      </c>
      <c r="I10" s="38">
        <f t="shared" si="5"/>
        <v>135</v>
      </c>
      <c r="J10" s="38">
        <f t="shared" si="6"/>
        <v>89</v>
      </c>
      <c r="K10" s="38">
        <f t="shared" si="7"/>
        <v>45</v>
      </c>
      <c r="L10" s="13">
        <f>D10*$K$5/$C$3</f>
        <v>4.3694</v>
      </c>
    </row>
    <row r="11" spans="1:12" ht="12.75">
      <c r="A11" s="47" t="s">
        <v>11</v>
      </c>
      <c r="B11" s="28">
        <v>693.6</v>
      </c>
      <c r="C11" s="37" t="s">
        <v>39</v>
      </c>
      <c r="D11" s="6">
        <f>B11/VLOOKUP(A11,Produktion!A:C,3,0)+D17*Produktion!F17</f>
        <v>104.03999999999999</v>
      </c>
      <c r="E11" s="38">
        <f t="shared" si="1"/>
        <v>584</v>
      </c>
      <c r="F11" s="38">
        <f t="shared" si="2"/>
        <v>292</v>
      </c>
      <c r="G11" s="38">
        <f t="shared" si="3"/>
        <v>175</v>
      </c>
      <c r="H11" s="38">
        <f t="shared" si="4"/>
        <v>140</v>
      </c>
      <c r="I11" s="38">
        <f t="shared" si="5"/>
        <v>105</v>
      </c>
      <c r="J11" s="38">
        <f t="shared" si="6"/>
        <v>70</v>
      </c>
      <c r="K11" s="38">
        <f t="shared" si="7"/>
        <v>35</v>
      </c>
      <c r="L11" s="13">
        <f>D11*$K$5/$C$3</f>
        <v>5.202</v>
      </c>
    </row>
    <row r="12" spans="1:12" ht="12.75">
      <c r="A12" s="47" t="s">
        <v>12</v>
      </c>
      <c r="B12" s="28">
        <v>693.6</v>
      </c>
      <c r="C12" s="6">
        <f t="shared" si="0"/>
        <v>69.36</v>
      </c>
      <c r="D12" s="6">
        <f>B12/VLOOKUP(A12,Produktion!A:C,3,0)+D15*Produktion!H15</f>
        <v>87.78</v>
      </c>
      <c r="E12" s="38">
        <f t="shared" si="1"/>
        <v>584</v>
      </c>
      <c r="F12" s="38">
        <f t="shared" si="2"/>
        <v>292</v>
      </c>
      <c r="G12" s="38">
        <f t="shared" si="3"/>
        <v>175</v>
      </c>
      <c r="H12" s="38">
        <f t="shared" si="4"/>
        <v>140</v>
      </c>
      <c r="I12" s="38">
        <f t="shared" si="5"/>
        <v>105</v>
      </c>
      <c r="J12" s="38">
        <f t="shared" si="6"/>
        <v>70</v>
      </c>
      <c r="K12" s="38">
        <f t="shared" si="7"/>
        <v>35</v>
      </c>
      <c r="L12" s="13">
        <f>D12*$K$5/$C$3</f>
        <v>4.389</v>
      </c>
    </row>
    <row r="13" spans="1:12" ht="12.75">
      <c r="A13" s="47" t="s">
        <v>13</v>
      </c>
      <c r="B13" s="28">
        <v>693.6</v>
      </c>
      <c r="C13" s="6">
        <f t="shared" si="0"/>
        <v>69.36</v>
      </c>
      <c r="D13" s="6">
        <f>B13/VLOOKUP(A13,Produktion!A:C,3,0)</f>
        <v>34.68</v>
      </c>
      <c r="E13" s="38">
        <f t="shared" si="1"/>
        <v>584</v>
      </c>
      <c r="F13" s="38">
        <f t="shared" si="2"/>
        <v>292</v>
      </c>
      <c r="G13" s="38">
        <f t="shared" si="3"/>
        <v>175</v>
      </c>
      <c r="H13" s="38">
        <f t="shared" si="4"/>
        <v>140</v>
      </c>
      <c r="I13" s="38">
        <f t="shared" si="5"/>
        <v>105</v>
      </c>
      <c r="J13" s="38">
        <f t="shared" si="6"/>
        <v>70</v>
      </c>
      <c r="K13" s="38">
        <f t="shared" si="7"/>
        <v>35</v>
      </c>
      <c r="L13" s="13">
        <f>D13*$K$5/$C$3</f>
        <v>1.734</v>
      </c>
    </row>
    <row r="14" spans="1:12" ht="12.75">
      <c r="A14" s="47" t="s">
        <v>14</v>
      </c>
      <c r="B14" s="28">
        <v>346.6</v>
      </c>
      <c r="C14" s="6">
        <f t="shared" si="0"/>
        <v>34.660000000000004</v>
      </c>
      <c r="D14" s="6">
        <f>B14/VLOOKUP(A14,Produktion!A:C,3,0)+D19*Produktion!F19+Verbrauch!D24*Produktion!F24</f>
        <v>104.03999999999999</v>
      </c>
      <c r="E14" s="38">
        <f t="shared" si="1"/>
        <v>300</v>
      </c>
      <c r="F14" s="38">
        <f t="shared" si="2"/>
        <v>150</v>
      </c>
      <c r="G14" s="38">
        <f t="shared" si="3"/>
        <v>90</v>
      </c>
      <c r="H14" s="38">
        <f t="shared" si="4"/>
        <v>70</v>
      </c>
      <c r="I14" s="38">
        <f t="shared" si="5"/>
        <v>54</v>
      </c>
      <c r="J14" s="38">
        <f t="shared" si="6"/>
        <v>35</v>
      </c>
      <c r="K14" s="38">
        <f t="shared" si="7"/>
        <v>18</v>
      </c>
      <c r="L14" s="13">
        <f>D14*$K$5/$C$3</f>
        <v>5.202</v>
      </c>
    </row>
    <row r="15" spans="1:12" ht="12.75">
      <c r="A15" s="47" t="s">
        <v>15</v>
      </c>
      <c r="B15" s="28">
        <v>536.4</v>
      </c>
      <c r="C15" s="6">
        <f t="shared" si="0"/>
        <v>53.64</v>
      </c>
      <c r="D15" s="6">
        <f>B15/VLOOKUP(A15,Produktion!A:C,3,0)+D23*Produktion!H23</f>
        <v>53.099999999999994</v>
      </c>
      <c r="E15" s="38">
        <f t="shared" si="1"/>
        <v>450</v>
      </c>
      <c r="F15" s="38">
        <f t="shared" si="2"/>
        <v>225</v>
      </c>
      <c r="G15" s="38">
        <f t="shared" si="3"/>
        <v>135</v>
      </c>
      <c r="H15" s="38">
        <f t="shared" si="4"/>
        <v>108</v>
      </c>
      <c r="I15" s="38">
        <f t="shared" si="5"/>
        <v>81</v>
      </c>
      <c r="J15" s="38">
        <f t="shared" si="6"/>
        <v>54</v>
      </c>
      <c r="K15" s="38">
        <f t="shared" si="7"/>
        <v>27</v>
      </c>
      <c r="L15" s="13">
        <f>D15*$K$5/$C$3</f>
        <v>2.6549999999999994</v>
      </c>
    </row>
    <row r="16" spans="1:12" ht="12.75">
      <c r="A16" s="47" t="s">
        <v>16</v>
      </c>
      <c r="B16" s="28">
        <v>693.6</v>
      </c>
      <c r="C16" s="6">
        <f t="shared" si="0"/>
        <v>69.36</v>
      </c>
      <c r="D16" s="6">
        <f>B16/VLOOKUP(A16,Produktion!A:C,3,0)</f>
        <v>34.68</v>
      </c>
      <c r="E16" s="38">
        <f t="shared" si="1"/>
        <v>584</v>
      </c>
      <c r="F16" s="38">
        <f t="shared" si="2"/>
        <v>292</v>
      </c>
      <c r="G16" s="38">
        <f t="shared" si="3"/>
        <v>175</v>
      </c>
      <c r="H16" s="38">
        <f t="shared" si="4"/>
        <v>140</v>
      </c>
      <c r="I16" s="38">
        <f t="shared" si="5"/>
        <v>105</v>
      </c>
      <c r="J16" s="38">
        <f t="shared" si="6"/>
        <v>70</v>
      </c>
      <c r="K16" s="38">
        <f t="shared" si="7"/>
        <v>35</v>
      </c>
      <c r="L16" s="13">
        <f>D16*$K$5/$C$3</f>
        <v>1.734</v>
      </c>
    </row>
    <row r="17" spans="1:12" ht="12.75">
      <c r="A17" s="47" t="s">
        <v>17</v>
      </c>
      <c r="B17" s="28">
        <v>346.8</v>
      </c>
      <c r="C17" s="6">
        <f t="shared" si="0"/>
        <v>34.68</v>
      </c>
      <c r="D17" s="6">
        <f>B17/VLOOKUP(A17,Produktion!A:C,3,0)+D20*Produktion!F20</f>
        <v>69.36</v>
      </c>
      <c r="E17" s="38">
        <f t="shared" si="1"/>
        <v>300</v>
      </c>
      <c r="F17" s="38">
        <f t="shared" si="2"/>
        <v>150</v>
      </c>
      <c r="G17" s="38">
        <f t="shared" si="3"/>
        <v>90</v>
      </c>
      <c r="H17" s="38">
        <f t="shared" si="4"/>
        <v>70</v>
      </c>
      <c r="I17" s="38">
        <f t="shared" si="5"/>
        <v>54</v>
      </c>
      <c r="J17" s="38">
        <f t="shared" si="6"/>
        <v>35</v>
      </c>
      <c r="K17" s="38">
        <f t="shared" si="7"/>
        <v>18</v>
      </c>
      <c r="L17" s="13">
        <f>D17*$K$5/$C$3</f>
        <v>3.468</v>
      </c>
    </row>
    <row r="18" spans="1:12" ht="12.75">
      <c r="A18" s="47" t="s">
        <v>18</v>
      </c>
      <c r="B18" s="28">
        <v>1041.6</v>
      </c>
      <c r="C18" s="6">
        <f t="shared" si="0"/>
        <v>104.16</v>
      </c>
      <c r="D18" s="6">
        <f>B18/VLOOKUP(A18,Produktion!A:C,3,0)</f>
        <v>34.72</v>
      </c>
      <c r="E18" s="38">
        <f t="shared" si="1"/>
        <v>884</v>
      </c>
      <c r="F18" s="38">
        <f t="shared" si="2"/>
        <v>442</v>
      </c>
      <c r="G18" s="38">
        <f t="shared" si="3"/>
        <v>265</v>
      </c>
      <c r="H18" s="38">
        <f t="shared" si="4"/>
        <v>210</v>
      </c>
      <c r="I18" s="38">
        <f t="shared" si="5"/>
        <v>159</v>
      </c>
      <c r="J18" s="38">
        <f t="shared" si="6"/>
        <v>105</v>
      </c>
      <c r="K18" s="38">
        <f t="shared" si="7"/>
        <v>53</v>
      </c>
      <c r="L18" s="13">
        <f>D18*$K$5/$C$3</f>
        <v>1.736</v>
      </c>
    </row>
    <row r="19" spans="1:12" ht="12.75">
      <c r="A19" s="47" t="s">
        <v>19</v>
      </c>
      <c r="B19" s="28">
        <v>1041.6</v>
      </c>
      <c r="C19" s="6">
        <f t="shared" si="0"/>
        <v>104.16</v>
      </c>
      <c r="D19" s="6">
        <f>B19/VLOOKUP(A19,Produktion!A:C,3,0)</f>
        <v>34.72</v>
      </c>
      <c r="E19" s="38">
        <f t="shared" si="1"/>
        <v>884</v>
      </c>
      <c r="F19" s="38">
        <f t="shared" si="2"/>
        <v>442</v>
      </c>
      <c r="G19" s="38">
        <f t="shared" si="3"/>
        <v>265</v>
      </c>
      <c r="H19" s="38">
        <f t="shared" si="4"/>
        <v>210</v>
      </c>
      <c r="I19" s="38">
        <f t="shared" si="5"/>
        <v>159</v>
      </c>
      <c r="J19" s="38">
        <f t="shared" si="6"/>
        <v>105</v>
      </c>
      <c r="K19" s="38">
        <f t="shared" si="7"/>
        <v>53</v>
      </c>
      <c r="L19" s="13">
        <f>D19*$K$5/$C$3</f>
        <v>1.736</v>
      </c>
    </row>
    <row r="20" spans="1:12" ht="12.75">
      <c r="A20" s="47" t="s">
        <v>20</v>
      </c>
      <c r="B20" s="28">
        <v>346.8</v>
      </c>
      <c r="C20" s="6">
        <f t="shared" si="0"/>
        <v>34.68</v>
      </c>
      <c r="D20" s="6">
        <f>B20/VLOOKUP(A20,Produktion!A:C,3,0)</f>
        <v>34.68</v>
      </c>
      <c r="E20" s="38">
        <f t="shared" si="1"/>
        <v>300</v>
      </c>
      <c r="F20" s="38">
        <f t="shared" si="2"/>
        <v>150</v>
      </c>
      <c r="G20" s="38">
        <f t="shared" si="3"/>
        <v>90</v>
      </c>
      <c r="H20" s="38">
        <f t="shared" si="4"/>
        <v>70</v>
      </c>
      <c r="I20" s="38">
        <f t="shared" si="5"/>
        <v>54</v>
      </c>
      <c r="J20" s="38">
        <f t="shared" si="6"/>
        <v>35</v>
      </c>
      <c r="K20" s="38">
        <f t="shared" si="7"/>
        <v>18</v>
      </c>
      <c r="L20" s="13">
        <f>D20*$K$5/$C$3</f>
        <v>1.734</v>
      </c>
    </row>
    <row r="21" spans="1:12" ht="12.75">
      <c r="A21" s="47" t="s">
        <v>21</v>
      </c>
      <c r="B21" s="28">
        <v>693.6</v>
      </c>
      <c r="C21" s="6">
        <f t="shared" si="0"/>
        <v>69.36</v>
      </c>
      <c r="D21" s="6">
        <f>B21/VLOOKUP(A21,Produktion!A:C,3,0)</f>
        <v>34.68</v>
      </c>
      <c r="E21" s="38">
        <f t="shared" si="1"/>
        <v>584</v>
      </c>
      <c r="F21" s="38">
        <f t="shared" si="2"/>
        <v>292</v>
      </c>
      <c r="G21" s="38">
        <f t="shared" si="3"/>
        <v>175</v>
      </c>
      <c r="H21" s="38">
        <f t="shared" si="4"/>
        <v>140</v>
      </c>
      <c r="I21" s="38">
        <f t="shared" si="5"/>
        <v>105</v>
      </c>
      <c r="J21" s="38">
        <f t="shared" si="6"/>
        <v>70</v>
      </c>
      <c r="K21" s="38">
        <f t="shared" si="7"/>
        <v>35</v>
      </c>
      <c r="L21" s="13">
        <f>D21*$K$5/$C$3</f>
        <v>1.734</v>
      </c>
    </row>
    <row r="22" spans="1:12" ht="12.75">
      <c r="A22" s="47" t="s">
        <v>22</v>
      </c>
      <c r="B22" s="28">
        <v>693.6</v>
      </c>
      <c r="C22" s="6">
        <f t="shared" si="0"/>
        <v>69.36</v>
      </c>
      <c r="D22" s="6">
        <f>B22/VLOOKUP(A22,Produktion!A:C,3,0)</f>
        <v>34.68</v>
      </c>
      <c r="E22" s="38">
        <f t="shared" si="1"/>
        <v>584</v>
      </c>
      <c r="F22" s="38">
        <f t="shared" si="2"/>
        <v>292</v>
      </c>
      <c r="G22" s="38">
        <f t="shared" si="3"/>
        <v>175</v>
      </c>
      <c r="H22" s="38">
        <f t="shared" si="4"/>
        <v>140</v>
      </c>
      <c r="I22" s="38">
        <f t="shared" si="5"/>
        <v>105</v>
      </c>
      <c r="J22" s="38">
        <f t="shared" si="6"/>
        <v>70</v>
      </c>
      <c r="K22" s="38">
        <f t="shared" si="7"/>
        <v>35</v>
      </c>
      <c r="L22" s="13">
        <f>D22*$K$5/$C$3</f>
        <v>1.734</v>
      </c>
    </row>
    <row r="23" spans="1:12" ht="12.75">
      <c r="A23" s="47" t="s">
        <v>23</v>
      </c>
      <c r="B23" s="28">
        <v>346.8</v>
      </c>
      <c r="C23" s="6">
        <f t="shared" si="0"/>
        <v>34.68</v>
      </c>
      <c r="D23" s="6">
        <f>B23/VLOOKUP(A23,Produktion!A:C,3,0)</f>
        <v>34.68</v>
      </c>
      <c r="E23" s="38">
        <f t="shared" si="1"/>
        <v>300</v>
      </c>
      <c r="F23" s="38">
        <f t="shared" si="2"/>
        <v>150</v>
      </c>
      <c r="G23" s="38">
        <f t="shared" si="3"/>
        <v>90</v>
      </c>
      <c r="H23" s="38">
        <f t="shared" si="4"/>
        <v>70</v>
      </c>
      <c r="I23" s="38">
        <f t="shared" si="5"/>
        <v>54</v>
      </c>
      <c r="J23" s="38">
        <f t="shared" si="6"/>
        <v>35</v>
      </c>
      <c r="K23" s="38">
        <f t="shared" si="7"/>
        <v>18</v>
      </c>
      <c r="L23" s="13">
        <f>D23*$K$5/$C$3</f>
        <v>1.734</v>
      </c>
    </row>
    <row r="24" spans="1:12" ht="12.75">
      <c r="A24" s="47" t="s">
        <v>24</v>
      </c>
      <c r="B24" s="28">
        <v>346.8</v>
      </c>
      <c r="C24" s="6">
        <f t="shared" si="0"/>
        <v>34.68</v>
      </c>
      <c r="D24" s="6">
        <f>B24/VLOOKUP(A24,Produktion!A:C,3,0)</f>
        <v>34.68</v>
      </c>
      <c r="E24" s="38">
        <f t="shared" si="1"/>
        <v>300</v>
      </c>
      <c r="F24" s="38">
        <f t="shared" si="2"/>
        <v>150</v>
      </c>
      <c r="G24" s="38">
        <f t="shared" si="3"/>
        <v>90</v>
      </c>
      <c r="H24" s="38">
        <f t="shared" si="4"/>
        <v>70</v>
      </c>
      <c r="I24" s="38">
        <f t="shared" si="5"/>
        <v>54</v>
      </c>
      <c r="J24" s="38">
        <f t="shared" si="6"/>
        <v>35</v>
      </c>
      <c r="K24" s="38">
        <f t="shared" si="7"/>
        <v>18</v>
      </c>
      <c r="L24" s="13">
        <f>D24*$K$5/$C$3</f>
        <v>1.734</v>
      </c>
    </row>
    <row r="25" spans="1:12" ht="12.75">
      <c r="A25" s="47" t="s">
        <v>26</v>
      </c>
      <c r="B25" s="28">
        <v>188.4</v>
      </c>
      <c r="C25" s="6">
        <f t="shared" si="0"/>
        <v>18.84</v>
      </c>
      <c r="D25" s="6">
        <f>B25/VLOOKUP(A25,Produktion!A:C,3,0)</f>
        <v>37.68</v>
      </c>
      <c r="E25" s="38">
        <f t="shared" si="1"/>
        <v>168</v>
      </c>
      <c r="F25" s="38">
        <f t="shared" si="2"/>
        <v>84</v>
      </c>
      <c r="G25" s="38">
        <f t="shared" si="3"/>
        <v>50</v>
      </c>
      <c r="H25" s="38">
        <f t="shared" si="4"/>
        <v>38</v>
      </c>
      <c r="I25" s="38">
        <f t="shared" si="5"/>
        <v>30</v>
      </c>
      <c r="J25" s="38">
        <f t="shared" si="6"/>
        <v>19</v>
      </c>
      <c r="K25" s="38">
        <f t="shared" si="7"/>
        <v>10</v>
      </c>
      <c r="L25" s="13">
        <f>D25*$K$5/$C$3</f>
        <v>1.884</v>
      </c>
    </row>
    <row r="26" spans="1:12" ht="13.5" thickBot="1">
      <c r="A26" s="48" t="s">
        <v>27</v>
      </c>
      <c r="B26" s="35">
        <v>188.4</v>
      </c>
      <c r="C26" s="16">
        <f t="shared" si="0"/>
        <v>18.84</v>
      </c>
      <c r="D26" s="16"/>
      <c r="E26" s="39">
        <f t="shared" si="1"/>
        <v>168</v>
      </c>
      <c r="F26" s="39">
        <f t="shared" si="2"/>
        <v>84</v>
      </c>
      <c r="G26" s="39">
        <f t="shared" si="3"/>
        <v>50</v>
      </c>
      <c r="H26" s="39">
        <f t="shared" si="4"/>
        <v>38</v>
      </c>
      <c r="I26" s="39">
        <f t="shared" si="5"/>
        <v>30</v>
      </c>
      <c r="J26" s="39">
        <f t="shared" si="6"/>
        <v>19</v>
      </c>
      <c r="K26" s="39">
        <f t="shared" si="7"/>
        <v>10</v>
      </c>
      <c r="L26" s="17">
        <f>D26*$K$5/$C$3</f>
        <v>0</v>
      </c>
    </row>
    <row r="28" spans="1:12" ht="12.75">
      <c r="A28" t="s">
        <v>36</v>
      </c>
      <c r="D28" s="4">
        <f>SUM(D7:D27)</f>
        <v>1035.0599999999997</v>
      </c>
      <c r="L28" s="4">
        <f>SUM(L7:L27)</f>
        <v>51.75300000000001</v>
      </c>
    </row>
    <row r="29" spans="1:12" ht="12.75">
      <c r="A29" t="s">
        <v>37</v>
      </c>
      <c r="D29">
        <f>D28*25</f>
        <v>25876.499999999993</v>
      </c>
      <c r="L29">
        <f>L28*25</f>
        <v>1293.8250000000003</v>
      </c>
    </row>
    <row r="30" spans="1:12" ht="12.75">
      <c r="A30" t="s">
        <v>38</v>
      </c>
      <c r="D30">
        <f>D29*4</f>
        <v>103505.99999999997</v>
      </c>
      <c r="L30">
        <f>L29*4</f>
        <v>5175.300000000001</v>
      </c>
    </row>
    <row r="35" spans="5:12" ht="12.75">
      <c r="E35" s="3"/>
      <c r="F35" s="3"/>
      <c r="G35" s="3"/>
      <c r="H35" s="3"/>
      <c r="I35" s="3"/>
      <c r="J35" s="3"/>
      <c r="K35" s="3"/>
      <c r="L35" s="3"/>
    </row>
    <row r="36" spans="5:12" ht="12.75">
      <c r="E36" s="3"/>
      <c r="F36" s="3"/>
      <c r="G36" s="3"/>
      <c r="H36" s="3"/>
      <c r="I36" s="3"/>
      <c r="J36" s="3"/>
      <c r="K36" s="3"/>
      <c r="L36" s="3"/>
    </row>
    <row r="37" spans="5:12" ht="12.75">
      <c r="E37" s="3"/>
      <c r="F37" s="3"/>
      <c r="G37" s="3"/>
      <c r="H37" s="3"/>
      <c r="I37" s="3"/>
      <c r="J37" s="3"/>
      <c r="K37" s="3"/>
      <c r="L37" s="3"/>
    </row>
    <row r="38" spans="5:12" ht="12.75">
      <c r="E38" s="3"/>
      <c r="F38" s="3"/>
      <c r="G38" s="3"/>
      <c r="H38" s="3"/>
      <c r="I38" s="3"/>
      <c r="J38" s="3"/>
      <c r="K38" s="3"/>
      <c r="L38" s="3"/>
    </row>
    <row r="39" spans="5:12" ht="12.75">
      <c r="E39" s="3"/>
      <c r="F39" s="3"/>
      <c r="G39" s="3"/>
      <c r="H39" s="3"/>
      <c r="I39" s="3"/>
      <c r="J39" s="3"/>
      <c r="K39" s="3"/>
      <c r="L39" s="3"/>
    </row>
    <row r="40" spans="5:12" ht="12.75">
      <c r="E40" s="3"/>
      <c r="F40" s="3"/>
      <c r="G40" s="3"/>
      <c r="H40" s="3"/>
      <c r="I40" s="3"/>
      <c r="J40" s="3"/>
      <c r="K40" s="3"/>
      <c r="L40" s="3"/>
    </row>
    <row r="41" spans="5:12" ht="12.75">
      <c r="E41" s="3"/>
      <c r="F41" s="3"/>
      <c r="G41" s="3"/>
      <c r="H41" s="3"/>
      <c r="I41" s="3"/>
      <c r="J41" s="3"/>
      <c r="K41" s="3"/>
      <c r="L41" s="3"/>
    </row>
    <row r="42" spans="5:12" ht="12.75">
      <c r="E42" s="3"/>
      <c r="F42" s="3"/>
      <c r="G42" s="3"/>
      <c r="H42" s="3"/>
      <c r="I42" s="3"/>
      <c r="J42" s="3"/>
      <c r="K42" s="3"/>
      <c r="L42" s="3"/>
    </row>
    <row r="43" spans="5:12" ht="12.75">
      <c r="E43" s="3"/>
      <c r="F43" s="3"/>
      <c r="G43" s="3"/>
      <c r="H43" s="3"/>
      <c r="I43" s="3"/>
      <c r="J43" s="3"/>
      <c r="K43" s="3"/>
      <c r="L43" s="3"/>
    </row>
    <row r="44" spans="5:12" ht="12.75">
      <c r="E44" s="3"/>
      <c r="F44" s="3"/>
      <c r="G44" s="3"/>
      <c r="H44" s="3"/>
      <c r="I44" s="3"/>
      <c r="J44" s="3"/>
      <c r="K44" s="3"/>
      <c r="L44" s="3"/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5:12" ht="12.75">
      <c r="E46" s="3"/>
      <c r="F46" s="3"/>
      <c r="G46" s="3"/>
      <c r="H46" s="3"/>
      <c r="I46" s="3"/>
      <c r="J46" s="3"/>
      <c r="K46" s="3"/>
      <c r="L46" s="3"/>
    </row>
    <row r="47" spans="5:12" ht="12.75">
      <c r="E47" s="3"/>
      <c r="F47" s="3"/>
      <c r="G47" s="3"/>
      <c r="H47" s="3"/>
      <c r="I47" s="3"/>
      <c r="J47" s="3"/>
      <c r="K47" s="3"/>
      <c r="L47" s="3"/>
    </row>
    <row r="48" spans="5:12" ht="12.75">
      <c r="E48" s="3"/>
      <c r="F48" s="3"/>
      <c r="G48" s="3"/>
      <c r="H48" s="3"/>
      <c r="I48" s="3"/>
      <c r="J48" s="3"/>
      <c r="K48" s="3"/>
      <c r="L48" s="3"/>
    </row>
    <row r="49" spans="5:12" ht="12.75">
      <c r="E49" s="3"/>
      <c r="F49" s="3"/>
      <c r="G49" s="3"/>
      <c r="H49" s="3"/>
      <c r="I49" s="3"/>
      <c r="J49" s="3"/>
      <c r="K49" s="3"/>
      <c r="L49" s="3"/>
    </row>
    <row r="50" spans="5:12" ht="12.75">
      <c r="E50" s="3"/>
      <c r="F50" s="3"/>
      <c r="G50" s="3"/>
      <c r="H50" s="3"/>
      <c r="I50" s="3"/>
      <c r="J50" s="3"/>
      <c r="K50" s="3"/>
      <c r="L50" s="3"/>
    </row>
    <row r="51" spans="5:12" ht="12.75">
      <c r="E51" s="3"/>
      <c r="F51" s="3"/>
      <c r="G51" s="3"/>
      <c r="H51" s="3"/>
      <c r="I51" s="3"/>
      <c r="J51" s="3"/>
      <c r="K51" s="3"/>
      <c r="L51" s="3"/>
    </row>
    <row r="52" spans="5:12" ht="12.75">
      <c r="E52" s="3"/>
      <c r="F52" s="3"/>
      <c r="G52" s="3"/>
      <c r="H52" s="3"/>
      <c r="I52" s="3"/>
      <c r="J52" s="3"/>
      <c r="K52" s="3"/>
      <c r="L52" s="3"/>
    </row>
    <row r="53" spans="5:12" ht="12.75">
      <c r="E53" s="3"/>
      <c r="F53" s="3"/>
      <c r="G53" s="3"/>
      <c r="H53" s="3"/>
      <c r="I53" s="3"/>
      <c r="J53" s="3"/>
      <c r="K53" s="3"/>
      <c r="L53" s="3"/>
    </row>
    <row r="54" spans="5:12" ht="12.75">
      <c r="E54" s="3"/>
      <c r="F54" s="3"/>
      <c r="G54" s="3"/>
      <c r="H54" s="3"/>
      <c r="I54" s="3"/>
      <c r="J54" s="3"/>
      <c r="K54" s="3"/>
      <c r="L54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Dörr</dc:creator>
  <cp:keywords/>
  <dc:description/>
  <cp:lastModifiedBy>mvq720</cp:lastModifiedBy>
  <cp:lastPrinted>2011-05-19T09:49:28Z</cp:lastPrinted>
  <dcterms:created xsi:type="dcterms:W3CDTF">2010-09-23T08:45:45Z</dcterms:created>
  <dcterms:modified xsi:type="dcterms:W3CDTF">2011-05-19T09:52:12Z</dcterms:modified>
  <cp:category/>
  <cp:version/>
  <cp:contentType/>
  <cp:contentStatus/>
</cp:coreProperties>
</file>